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dministration\Human Resource\Payroll\"/>
    </mc:Choice>
  </mc:AlternateContent>
  <xr:revisionPtr revIDLastSave="0" documentId="13_ncr:1_{F3D50F47-2E28-41D2-AE12-B97DD278A81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2025 Calendar" sheetId="6" r:id="rId1"/>
    <sheet name="2026 Calendar" sheetId="7" r:id="rId2"/>
    <sheet name="2027 Calendar" sheetId="10" r:id="rId3"/>
    <sheet name="2028 Calendar" sheetId="9" r:id="rId4"/>
    <sheet name="2029 Calendar" sheetId="12" r:id="rId5"/>
    <sheet name="2030 Calendar" sheetId="13" r:id="rId6"/>
  </sheets>
  <definedNames>
    <definedName name="AprSun1" localSheetId="0">DATEVALUE("4/1/"&amp;'2025 Calendar'!$B$2)-WEEKDAY(DATEVALUE("4/1/"&amp;'2025 Calendar'!$B$2))+1</definedName>
    <definedName name="AprSun1" localSheetId="1">DATEVALUE("4/1/"&amp;'2026 Calendar'!$B$2)-WEEKDAY(DATEVALUE("4/1/"&amp;'2026 Calendar'!$B$2))+1</definedName>
    <definedName name="AprSun1" localSheetId="2">DATEVALUE("4/1/"&amp;'2027 Calendar'!$B$2)-WEEKDAY(DATEVALUE("4/1/"&amp;'2027 Calendar'!$B$2))+1</definedName>
    <definedName name="AprSun1" localSheetId="3">DATEVALUE("4/1/"&amp;'2028 Calendar'!$B$2)-WEEKDAY(DATEVALUE("4/1/"&amp;'2028 Calendar'!$B$2))+1</definedName>
    <definedName name="AprSun1" localSheetId="4">DATEVALUE("4/1/"&amp;'2029 Calendar'!$B$2)-WEEKDAY(DATEVALUE("4/1/"&amp;'2029 Calendar'!$B$2))+1</definedName>
    <definedName name="AprSun1" localSheetId="5">DATEVALUE("4/1/"&amp;'2030 Calendar'!$B$2)-WEEKDAY(DATEVALUE("4/1/"&amp;'2030 Calendar'!$B$2))+1</definedName>
    <definedName name="AprSun1">DATEVALUE("4/1/"&amp;#REF!)-WEEKDAY(DATEVALUE("4/1/"&amp;#REF!))+1</definedName>
    <definedName name="AugSun1" localSheetId="0">DATEVALUE("8/1/"&amp;'2025 Calendar'!$B$2)-WEEKDAY(DATEVALUE("8/1/"&amp;'2025 Calendar'!$B$2))+1</definedName>
    <definedName name="AugSun1" localSheetId="1">DATEVALUE("8/1/"&amp;'2026 Calendar'!$B$2)-WEEKDAY(DATEVALUE("8/1/"&amp;'2026 Calendar'!$B$2))+1</definedName>
    <definedName name="AugSun1" localSheetId="2">DATEVALUE("8/1/"&amp;'2027 Calendar'!$B$2)-WEEKDAY(DATEVALUE("8/1/"&amp;'2027 Calendar'!$B$2))+1</definedName>
    <definedName name="AugSun1" localSheetId="3">DATEVALUE("8/1/"&amp;'2028 Calendar'!$B$2)-WEEKDAY(DATEVALUE("8/1/"&amp;'2028 Calendar'!$B$2))+1</definedName>
    <definedName name="AugSun1" localSheetId="4">DATEVALUE("8/1/"&amp;'2029 Calendar'!$B$2)-WEEKDAY(DATEVALUE("8/1/"&amp;'2029 Calendar'!$B$2))+1</definedName>
    <definedName name="AugSun1" localSheetId="5">DATEVALUE("8/1/"&amp;'2030 Calendar'!$B$2)-WEEKDAY(DATEVALUE("8/1/"&amp;'2030 Calendar'!$B$2))+1</definedName>
    <definedName name="AugSun1">DATEVALUE("8/1/"&amp;#REF!)-WEEKDAY(DATEVALUE("8/1/"&amp;#REF!))+1</definedName>
    <definedName name="ColumnTitleRegion1..H9.1" localSheetId="0">'2025 Calendar'!$B$4</definedName>
    <definedName name="ColumnTitleRegion1..H9.1" localSheetId="1">'2026 Calendar'!$B$4</definedName>
    <definedName name="ColumnTitleRegion1..H9.1" localSheetId="2">'2027 Calendar'!$B$4</definedName>
    <definedName name="ColumnTitleRegion1..H9.1" localSheetId="3">'2028 Calendar'!$B$4</definedName>
    <definedName name="ColumnTitleRegion1..H9.1" localSheetId="4">'2029 Calendar'!$B$4</definedName>
    <definedName name="ColumnTitleRegion1..H9.1" localSheetId="5">'2030 Calendar'!$B$4</definedName>
    <definedName name="ColumnTitleRegion1..H9.1">#REF!</definedName>
    <definedName name="ColumnTitleRegion1..I9.1" localSheetId="0">'2025 Calendar'!$B$4</definedName>
    <definedName name="ColumnTitleRegion1..I9.1" localSheetId="1">'2026 Calendar'!$B$4</definedName>
    <definedName name="ColumnTitleRegion1..I9.1" localSheetId="2">'2027 Calendar'!$B$4</definedName>
    <definedName name="ColumnTitleRegion1..I9.1" localSheetId="3">'2028 Calendar'!$B$4</definedName>
    <definedName name="ColumnTitleRegion1..I9.1" localSheetId="4">'2029 Calendar'!$B$4</definedName>
    <definedName name="ColumnTitleRegion1..I9.1" localSheetId="5">'2030 Calendar'!$B$4</definedName>
    <definedName name="ColumnTitleRegion1..I9.1">#REF!</definedName>
    <definedName name="ColumnTitleRegion10..AF9.1" localSheetId="0">'2025 Calendar'!$Z$4</definedName>
    <definedName name="ColumnTitleRegion10..AF9.1" localSheetId="1">'2026 Calendar'!$Z$4</definedName>
    <definedName name="ColumnTitleRegion10..AF9.1" localSheetId="2">'2027 Calendar'!$Z$4</definedName>
    <definedName name="ColumnTitleRegion10..AF9.1" localSheetId="3">'2028 Calendar'!$Z$4</definedName>
    <definedName name="ColumnTitleRegion10..AF9.1" localSheetId="4">'2029 Calendar'!$Z$4</definedName>
    <definedName name="ColumnTitleRegion10..AF9.1" localSheetId="5">'2030 Calendar'!$Z$4</definedName>
    <definedName name="ColumnTitleRegion10..AF9.1">#REF!</definedName>
    <definedName name="ColumnTitleRegion10..AG9.1" localSheetId="0">'2025 Calendar'!$Z$4</definedName>
    <definedName name="ColumnTitleRegion10..AG9.1" localSheetId="1">'2026 Calendar'!$Z$4</definedName>
    <definedName name="ColumnTitleRegion10..AG9.1" localSheetId="2">'2027 Calendar'!$Z$4</definedName>
    <definedName name="ColumnTitleRegion10..AG9.1" localSheetId="3">'2028 Calendar'!$Z$4</definedName>
    <definedName name="ColumnTitleRegion10..AG9.1" localSheetId="4">'2029 Calendar'!$Z$4</definedName>
    <definedName name="ColumnTitleRegion10..AG9.1" localSheetId="5">'2030 Calendar'!$Z$4</definedName>
    <definedName name="ColumnTitleRegion10..AG9.1">#REF!</definedName>
    <definedName name="ColumnTitleRegion11..AF18.1" localSheetId="0">'2025 Calendar'!$Z$13</definedName>
    <definedName name="ColumnTitleRegion11..AF18.1" localSheetId="1">'2026 Calendar'!$Z$13</definedName>
    <definedName name="ColumnTitleRegion11..AF18.1" localSheetId="2">'2027 Calendar'!$Z$13</definedName>
    <definedName name="ColumnTitleRegion11..AF18.1" localSheetId="3">'2028 Calendar'!$Z$13</definedName>
    <definedName name="ColumnTitleRegion11..AF18.1" localSheetId="4">'2029 Calendar'!$Z$13</definedName>
    <definedName name="ColumnTitleRegion11..AF18.1" localSheetId="5">'2030 Calendar'!$Z$13</definedName>
    <definedName name="ColumnTitleRegion11..AF18.1">#REF!</definedName>
    <definedName name="ColumnTitleRegion11..AG18.1" localSheetId="0">'2025 Calendar'!$Z$13</definedName>
    <definedName name="ColumnTitleRegion11..AG18.1" localSheetId="1">'2026 Calendar'!$Z$13</definedName>
    <definedName name="ColumnTitleRegion11..AG18.1" localSheetId="2">'2027 Calendar'!$Z$13</definedName>
    <definedName name="ColumnTitleRegion11..AG18.1" localSheetId="3">'2028 Calendar'!$Z$13</definedName>
    <definedName name="ColumnTitleRegion11..AG18.1" localSheetId="4">'2029 Calendar'!$Z$13</definedName>
    <definedName name="ColumnTitleRegion11..AG18.1" localSheetId="5">'2030 Calendar'!$Z$13</definedName>
    <definedName name="ColumnTitleRegion11..AG18.1">#REF!</definedName>
    <definedName name="ColumnTitleRegion12..AF27.1" localSheetId="0">'2025 Calendar'!$Z$22</definedName>
    <definedName name="ColumnTitleRegion12..AF27.1" localSheetId="1">'2026 Calendar'!$Z$22</definedName>
    <definedName name="ColumnTitleRegion12..AF27.1" localSheetId="2">'2027 Calendar'!$Z$22</definedName>
    <definedName name="ColumnTitleRegion12..AF27.1" localSheetId="3">'2028 Calendar'!$Z$22</definedName>
    <definedName name="ColumnTitleRegion12..AF27.1" localSheetId="4">'2029 Calendar'!$Z$22</definedName>
    <definedName name="ColumnTitleRegion12..AF27.1" localSheetId="5">'2030 Calendar'!$Z$22</definedName>
    <definedName name="ColumnTitleRegion12..AF27.1">#REF!</definedName>
    <definedName name="ColumnTitleRegion12..AG27.1" localSheetId="0">'2025 Calendar'!$Z$22</definedName>
    <definedName name="ColumnTitleRegion12..AG27.1" localSheetId="1">'2026 Calendar'!$Z$22</definedName>
    <definedName name="ColumnTitleRegion12..AG27.1" localSheetId="2">'2027 Calendar'!$Z$22</definedName>
    <definedName name="ColumnTitleRegion12..AG27.1" localSheetId="3">'2028 Calendar'!$Z$22</definedName>
    <definedName name="ColumnTitleRegion12..AG27.1" localSheetId="4">'2029 Calendar'!$Z$22</definedName>
    <definedName name="ColumnTitleRegion12..AG27.1" localSheetId="5">'2030 Calendar'!$Z$22</definedName>
    <definedName name="ColumnTitleRegion12..AG27.1">#REF!</definedName>
    <definedName name="ColumnTitleRegion2..H18.1" localSheetId="0">'2025 Calendar'!$B$13</definedName>
    <definedName name="ColumnTitleRegion2..H18.1" localSheetId="1">'2026 Calendar'!$B$13</definedName>
    <definedName name="ColumnTitleRegion2..H18.1" localSheetId="2">'2027 Calendar'!$B$13</definedName>
    <definedName name="ColumnTitleRegion2..H18.1" localSheetId="3">'2028 Calendar'!$B$13</definedName>
    <definedName name="ColumnTitleRegion2..H18.1" localSheetId="4">'2029 Calendar'!$B$13</definedName>
    <definedName name="ColumnTitleRegion2..H18.1" localSheetId="5">'2030 Calendar'!$B$13</definedName>
    <definedName name="ColumnTitleRegion2..H18.1">#REF!</definedName>
    <definedName name="ColumnTitleRegion2..I18.1" localSheetId="0">'2025 Calendar'!$B$13</definedName>
    <definedName name="ColumnTitleRegion2..I18.1" localSheetId="1">'2026 Calendar'!$B$13</definedName>
    <definedName name="ColumnTitleRegion2..I18.1" localSheetId="2">'2027 Calendar'!$B$13</definedName>
    <definedName name="ColumnTitleRegion2..I18.1" localSheetId="3">'2028 Calendar'!$B$13</definedName>
    <definedName name="ColumnTitleRegion2..I18.1" localSheetId="4">'2029 Calendar'!$B$13</definedName>
    <definedName name="ColumnTitleRegion2..I18.1" localSheetId="5">'2030 Calendar'!$B$13</definedName>
    <definedName name="ColumnTitleRegion2..I18.1">#REF!</definedName>
    <definedName name="ColumnTitleRegion3..H27.1" localSheetId="0">'2025 Calendar'!$B$22</definedName>
    <definedName name="ColumnTitleRegion3..H27.1" localSheetId="1">'2026 Calendar'!$B$22</definedName>
    <definedName name="ColumnTitleRegion3..H27.1" localSheetId="2">'2027 Calendar'!$B$22</definedName>
    <definedName name="ColumnTitleRegion3..H27.1" localSheetId="3">'2028 Calendar'!$B$22</definedName>
    <definedName name="ColumnTitleRegion3..H27.1" localSheetId="4">'2029 Calendar'!$B$22</definedName>
    <definedName name="ColumnTitleRegion3..H27.1" localSheetId="5">'2030 Calendar'!$B$22</definedName>
    <definedName name="ColumnTitleRegion3..H27.1">#REF!</definedName>
    <definedName name="ColumnTitleRegion3..I27.1" localSheetId="0">'2025 Calendar'!$B$22</definedName>
    <definedName name="ColumnTitleRegion3..I27.1" localSheetId="1">'2026 Calendar'!$B$22</definedName>
    <definedName name="ColumnTitleRegion3..I27.1" localSheetId="2">'2027 Calendar'!$B$22</definedName>
    <definedName name="ColumnTitleRegion3..I27.1" localSheetId="3">'2028 Calendar'!$B$22</definedName>
    <definedName name="ColumnTitleRegion3..I27.1" localSheetId="4">'2029 Calendar'!$B$22</definedName>
    <definedName name="ColumnTitleRegion3..I27.1" localSheetId="5">'2030 Calendar'!$B$22</definedName>
    <definedName name="ColumnTitleRegion3..I27.1">#REF!</definedName>
    <definedName name="ColumnTitleRegion4..P9.1" localSheetId="0">'2025 Calendar'!$J$4</definedName>
    <definedName name="ColumnTitleRegion4..P9.1" localSheetId="1">'2026 Calendar'!$J$4</definedName>
    <definedName name="ColumnTitleRegion4..P9.1" localSheetId="2">'2027 Calendar'!$J$4</definedName>
    <definedName name="ColumnTitleRegion4..P9.1" localSheetId="3">'2028 Calendar'!$J$4</definedName>
    <definedName name="ColumnTitleRegion4..P9.1" localSheetId="4">'2029 Calendar'!$J$4</definedName>
    <definedName name="ColumnTitleRegion4..P9.1" localSheetId="5">'2030 Calendar'!$J$4</definedName>
    <definedName name="ColumnTitleRegion4..P9.1">#REF!</definedName>
    <definedName name="ColumnTitleRegion4..Q9.1" localSheetId="0">'2025 Calendar'!$J$4</definedName>
    <definedName name="ColumnTitleRegion4..Q9.1" localSheetId="1">'2026 Calendar'!$J$4</definedName>
    <definedName name="ColumnTitleRegion4..Q9.1" localSheetId="2">'2027 Calendar'!$J$4</definedName>
    <definedName name="ColumnTitleRegion4..Q9.1" localSheetId="3">'2028 Calendar'!$J$4</definedName>
    <definedName name="ColumnTitleRegion4..Q9.1" localSheetId="4">'2029 Calendar'!$J$4</definedName>
    <definedName name="ColumnTitleRegion4..Q9.1" localSheetId="5">'2030 Calendar'!$J$4</definedName>
    <definedName name="ColumnTitleRegion4..Q9.1">#REF!</definedName>
    <definedName name="ColumnTitleRegion5..P18.1" localSheetId="0">'2025 Calendar'!$J$13</definedName>
    <definedName name="ColumnTitleRegion5..P18.1" localSheetId="1">'2026 Calendar'!$J$13</definedName>
    <definedName name="ColumnTitleRegion5..P18.1" localSheetId="2">'2027 Calendar'!$J$13</definedName>
    <definedName name="ColumnTitleRegion5..P18.1" localSheetId="3">'2028 Calendar'!$J$13</definedName>
    <definedName name="ColumnTitleRegion5..P18.1" localSheetId="4">'2029 Calendar'!$J$13</definedName>
    <definedName name="ColumnTitleRegion5..P18.1" localSheetId="5">'2030 Calendar'!$J$13</definedName>
    <definedName name="ColumnTitleRegion5..P18.1">#REF!</definedName>
    <definedName name="ColumnTitleRegion5..Q18.1" localSheetId="0">'2025 Calendar'!$J$13</definedName>
    <definedName name="ColumnTitleRegion5..Q18.1" localSheetId="1">'2026 Calendar'!$J$13</definedName>
    <definedName name="ColumnTitleRegion5..Q18.1" localSheetId="2">'2027 Calendar'!$J$13</definedName>
    <definedName name="ColumnTitleRegion5..Q18.1" localSheetId="3">'2028 Calendar'!$J$13</definedName>
    <definedName name="ColumnTitleRegion5..Q18.1" localSheetId="4">'2029 Calendar'!$J$13</definedName>
    <definedName name="ColumnTitleRegion5..Q18.1" localSheetId="5">'2030 Calendar'!$J$13</definedName>
    <definedName name="ColumnTitleRegion5..Q18.1">#REF!</definedName>
    <definedName name="ColumnTitleRegion6..P27.1" localSheetId="0">'2025 Calendar'!$J$22</definedName>
    <definedName name="ColumnTitleRegion6..P27.1" localSheetId="1">'2026 Calendar'!$J$22</definedName>
    <definedName name="ColumnTitleRegion6..P27.1" localSheetId="2">'2027 Calendar'!$J$22</definedName>
    <definedName name="ColumnTitleRegion6..P27.1" localSheetId="3">'2028 Calendar'!$J$22</definedName>
    <definedName name="ColumnTitleRegion6..P27.1" localSheetId="4">'2029 Calendar'!$J$22</definedName>
    <definedName name="ColumnTitleRegion6..P27.1" localSheetId="5">'2030 Calendar'!$J$22</definedName>
    <definedName name="ColumnTitleRegion6..P27.1">#REF!</definedName>
    <definedName name="ColumnTitleRegion6..Q27.1" localSheetId="0">'2025 Calendar'!$J$22</definedName>
    <definedName name="ColumnTitleRegion6..Q27.1" localSheetId="1">'2026 Calendar'!$J$22</definedName>
    <definedName name="ColumnTitleRegion6..Q27.1" localSheetId="2">'2027 Calendar'!$J$22</definedName>
    <definedName name="ColumnTitleRegion6..Q27.1" localSheetId="3">'2028 Calendar'!$J$22</definedName>
    <definedName name="ColumnTitleRegion6..Q27.1" localSheetId="4">'2029 Calendar'!$J$22</definedName>
    <definedName name="ColumnTitleRegion6..Q27.1" localSheetId="5">'2030 Calendar'!$J$22</definedName>
    <definedName name="ColumnTitleRegion6..Q27.1">#REF!</definedName>
    <definedName name="ColumnTitleRegion7..X9.1" localSheetId="0">'2025 Calendar'!$R$4</definedName>
    <definedName name="ColumnTitleRegion7..X9.1" localSheetId="1">'2026 Calendar'!$R$4</definedName>
    <definedName name="ColumnTitleRegion7..X9.1" localSheetId="2">'2027 Calendar'!$R$4</definedName>
    <definedName name="ColumnTitleRegion7..X9.1" localSheetId="3">'2028 Calendar'!$R$4</definedName>
    <definedName name="ColumnTitleRegion7..X9.1" localSheetId="4">'2029 Calendar'!$R$4</definedName>
    <definedName name="ColumnTitleRegion7..X9.1" localSheetId="5">'2030 Calendar'!$R$4</definedName>
    <definedName name="ColumnTitleRegion7..X9.1">#REF!</definedName>
    <definedName name="ColumnTitleRegion7..Y9.1" localSheetId="0">'2025 Calendar'!$R$4</definedName>
    <definedName name="ColumnTitleRegion7..Y9.1" localSheetId="1">'2026 Calendar'!$R$4</definedName>
    <definedName name="ColumnTitleRegion7..Y9.1" localSheetId="2">'2027 Calendar'!$R$4</definedName>
    <definedName name="ColumnTitleRegion7..Y9.1" localSheetId="3">'2028 Calendar'!$R$4</definedName>
    <definedName name="ColumnTitleRegion7..Y9.1" localSheetId="4">'2029 Calendar'!$R$4</definedName>
    <definedName name="ColumnTitleRegion7..Y9.1" localSheetId="5">'2030 Calendar'!$R$4</definedName>
    <definedName name="ColumnTitleRegion7..Y9.1">#REF!</definedName>
    <definedName name="ColumnTitleRegion8..X18.1" localSheetId="0">'2025 Calendar'!$R$13</definedName>
    <definedName name="ColumnTitleRegion8..X18.1" localSheetId="1">'2026 Calendar'!$R$13</definedName>
    <definedName name="ColumnTitleRegion8..X18.1" localSheetId="2">'2027 Calendar'!$R$13</definedName>
    <definedName name="ColumnTitleRegion8..X18.1" localSheetId="3">'2028 Calendar'!$R$13</definedName>
    <definedName name="ColumnTitleRegion8..X18.1" localSheetId="4">'2029 Calendar'!$R$13</definedName>
    <definedName name="ColumnTitleRegion8..X18.1" localSheetId="5">'2030 Calendar'!$R$13</definedName>
    <definedName name="ColumnTitleRegion8..X18.1">#REF!</definedName>
    <definedName name="ColumnTitleRegion8..Y18.1" localSheetId="0">'2025 Calendar'!$R$13</definedName>
    <definedName name="ColumnTitleRegion8..Y18.1" localSheetId="1">'2026 Calendar'!$R$13</definedName>
    <definedName name="ColumnTitleRegion8..Y18.1" localSheetId="2">'2027 Calendar'!$R$13</definedName>
    <definedName name="ColumnTitleRegion8..Y18.1" localSheetId="3">'2028 Calendar'!$R$13</definedName>
    <definedName name="ColumnTitleRegion8..Y18.1" localSheetId="4">'2029 Calendar'!$R$13</definedName>
    <definedName name="ColumnTitleRegion8..Y18.1" localSheetId="5">'2030 Calendar'!$R$13</definedName>
    <definedName name="ColumnTitleRegion8..Y18.1">#REF!</definedName>
    <definedName name="ColumnTitleRegion9..X27.1" localSheetId="0">'2025 Calendar'!$R$22</definedName>
    <definedName name="ColumnTitleRegion9..X27.1" localSheetId="1">'2026 Calendar'!$R$22</definedName>
    <definedName name="ColumnTitleRegion9..X27.1" localSheetId="2">'2027 Calendar'!$R$22</definedName>
    <definedName name="ColumnTitleRegion9..X27.1" localSheetId="3">'2028 Calendar'!$R$22</definedName>
    <definedName name="ColumnTitleRegion9..X27.1" localSheetId="4">'2029 Calendar'!$R$22</definedName>
    <definedName name="ColumnTitleRegion9..X27.1" localSheetId="5">'2030 Calendar'!$R$22</definedName>
    <definedName name="ColumnTitleRegion9..X27.1">#REF!</definedName>
    <definedName name="ColumnTitleRegion9..Y27.1" localSheetId="0">'2025 Calendar'!$R$22</definedName>
    <definedName name="ColumnTitleRegion9..Y27.1" localSheetId="1">'2026 Calendar'!$R$22</definedName>
    <definedName name="ColumnTitleRegion9..Y27.1" localSheetId="2">'2027 Calendar'!$R$22</definedName>
    <definedName name="ColumnTitleRegion9..Y27.1" localSheetId="3">'2028 Calendar'!$R$22</definedName>
    <definedName name="ColumnTitleRegion9..Y27.1" localSheetId="4">'2029 Calendar'!$R$22</definedName>
    <definedName name="ColumnTitleRegion9..Y27.1" localSheetId="5">'2030 Calendar'!$R$22</definedName>
    <definedName name="ColumnTitleRegion9..Y27.1">#REF!</definedName>
    <definedName name="DecSun1" localSheetId="0">DATEVALUE("12/1/"&amp;'2025 Calendar'!$B$2)-WEEKDAY(DATEVALUE("12/1/"&amp;'2025 Calendar'!$B$2))+1</definedName>
    <definedName name="DecSun1" localSheetId="1">DATEVALUE("12/1/"&amp;'2026 Calendar'!$B$2)-WEEKDAY(DATEVALUE("12/1/"&amp;'2026 Calendar'!$B$2))+1</definedName>
    <definedName name="DecSun1" localSheetId="2">DATEVALUE("12/1/"&amp;'2027 Calendar'!$B$2)-WEEKDAY(DATEVALUE("12/1/"&amp;'2027 Calendar'!$B$2))+1</definedName>
    <definedName name="DecSun1" localSheetId="3">DATEVALUE("12/1/"&amp;'2028 Calendar'!$B$2)-WEEKDAY(DATEVALUE("12/1/"&amp;'2028 Calendar'!$B$2))+1</definedName>
    <definedName name="DecSun1" localSheetId="4">DATEVALUE("12/1/"&amp;'2029 Calendar'!$B$2)-WEEKDAY(DATEVALUE("12/1/"&amp;'2029 Calendar'!$B$2))+1</definedName>
    <definedName name="DecSun1" localSheetId="5">DATEVALUE("12/1/"&amp;'2030 Calendar'!$B$2)-WEEKDAY(DATEVALUE("12/1/"&amp;'2030 Calendar'!$B$2))+1</definedName>
    <definedName name="DecSun1">DATEVALUE("12/1/"&amp;#REF!)-WEEKDAY(DATEVALUE("12/1/"&amp;#REF!))+1</definedName>
    <definedName name="FebSun1" localSheetId="0">DATEVALUE("2/1/"&amp;'2025 Calendar'!$B$2)-WEEKDAY(DATEVALUE("2/1/"&amp;'2025 Calendar'!$B$2))+1</definedName>
    <definedName name="FebSun1" localSheetId="1">DATEVALUE("2/1/"&amp;'2026 Calendar'!$B$2)-WEEKDAY(DATEVALUE("2/1/"&amp;'2026 Calendar'!$B$2))+1</definedName>
    <definedName name="FebSun1" localSheetId="2">DATEVALUE("2/1/"&amp;'2027 Calendar'!$B$2)-WEEKDAY(DATEVALUE("2/1/"&amp;'2027 Calendar'!$B$2))+1</definedName>
    <definedName name="FebSun1" localSheetId="3">DATEVALUE("2/1/"&amp;'2028 Calendar'!$B$2)-WEEKDAY(DATEVALUE("2/1/"&amp;'2028 Calendar'!$B$2))+1</definedName>
    <definedName name="FebSun1" localSheetId="4">DATEVALUE("2/1/"&amp;'2029 Calendar'!$B$2)-WEEKDAY(DATEVALUE("2/1/"&amp;'2029 Calendar'!$B$2))+1</definedName>
    <definedName name="FebSun1" localSheetId="5">DATEVALUE("2/1/"&amp;'2030 Calendar'!$B$2)-WEEKDAY(DATEVALUE("2/1/"&amp;'2030 Calendar'!$B$2))+1</definedName>
    <definedName name="FebSun1">DATEVALUE("2/1/"&amp;#REF!)-WEEKDAY(DATEVALUE("2/1/"&amp;#REF!))+1</definedName>
    <definedName name="JanSun1" localSheetId="0">DATEVALUE("1/1/"&amp;'2025 Calendar'!$B$2)-WEEKDAY(DATEVALUE("1/1/"&amp;'2025 Calendar'!$B$2))+1</definedName>
    <definedName name="JanSun1" localSheetId="1">DATEVALUE("1/1/"&amp;'2026 Calendar'!$B$2)-WEEKDAY(DATEVALUE("1/1/"&amp;'2026 Calendar'!$B$2))+1</definedName>
    <definedName name="JanSun1" localSheetId="2">DATEVALUE("1/1/"&amp;'2027 Calendar'!$B$2)-WEEKDAY(DATEVALUE("1/1/"&amp;'2027 Calendar'!$B$2))+1</definedName>
    <definedName name="JanSun1" localSheetId="3">DATEVALUE("1/1/"&amp;'2028 Calendar'!$B$2)-WEEKDAY(DATEVALUE("1/1/"&amp;'2028 Calendar'!$B$2))+1</definedName>
    <definedName name="JanSun1" localSheetId="4">DATEVALUE("1/1/"&amp;'2029 Calendar'!$B$2)-WEEKDAY(DATEVALUE("1/1/"&amp;'2029 Calendar'!$B$2))+1</definedName>
    <definedName name="JanSun1" localSheetId="5">DATEVALUE("1/1/"&amp;'2030 Calendar'!$B$2)-WEEKDAY(DATEVALUE("1/1/"&amp;'2030 Calendar'!$B$2))+1</definedName>
    <definedName name="JanSun1">DATEVALUE("1/1/"&amp;#REF!)-WEEKDAY(DATEVALUE("1/1/"&amp;#REF!))+1</definedName>
    <definedName name="JulSun1" localSheetId="0">DATEVALUE("7/1/"&amp;'2025 Calendar'!$B$2)-WEEKDAY(DATEVALUE("7/1/"&amp;'2025 Calendar'!$B$2))+1</definedName>
    <definedName name="JulSun1" localSheetId="1">DATEVALUE("7/1/"&amp;'2026 Calendar'!$B$2)-WEEKDAY(DATEVALUE("7/1/"&amp;'2026 Calendar'!$B$2))+1</definedName>
    <definedName name="JulSun1" localSheetId="2">DATEVALUE("7/1/"&amp;'2027 Calendar'!$B$2)-WEEKDAY(DATEVALUE("7/1/"&amp;'2027 Calendar'!$B$2))+1</definedName>
    <definedName name="JulSun1" localSheetId="3">DATEVALUE("7/1/"&amp;'2028 Calendar'!$B$2)-WEEKDAY(DATEVALUE("7/1/"&amp;'2028 Calendar'!$B$2))+1</definedName>
    <definedName name="JulSun1" localSheetId="4">DATEVALUE("7/1/"&amp;'2029 Calendar'!$B$2)-WEEKDAY(DATEVALUE("7/1/"&amp;'2029 Calendar'!$B$2))+1</definedName>
    <definedName name="JulSun1" localSheetId="5">DATEVALUE("7/1/"&amp;'2030 Calendar'!$B$2)-WEEKDAY(DATEVALUE("7/1/"&amp;'2030 Calendar'!$B$2))+1</definedName>
    <definedName name="JulSun1">DATEVALUE("7/1/"&amp;#REF!)-WEEKDAY(DATEVALUE("7/1/"&amp;#REF!))+1</definedName>
    <definedName name="JunSun1" localSheetId="0">DATEVALUE("6/1/"&amp;'2025 Calendar'!$B$2)-WEEKDAY(DATEVALUE("6/1/"&amp;'2025 Calendar'!$B$2))+1</definedName>
    <definedName name="JunSun1" localSheetId="1">DATEVALUE("6/1/"&amp;'2026 Calendar'!$B$2)-WEEKDAY(DATEVALUE("6/1/"&amp;'2026 Calendar'!$B$2))+1</definedName>
    <definedName name="JunSun1" localSheetId="2">DATEVALUE("6/1/"&amp;'2027 Calendar'!$B$2)-WEEKDAY(DATEVALUE("6/1/"&amp;'2027 Calendar'!$B$2))+1</definedName>
    <definedName name="JunSun1" localSheetId="3">DATEVALUE("6/1/"&amp;'2028 Calendar'!$B$2)-WEEKDAY(DATEVALUE("6/1/"&amp;'2028 Calendar'!$B$2))+1</definedName>
    <definedName name="JunSun1" localSheetId="4">DATEVALUE("6/1/"&amp;'2029 Calendar'!$B$2)-WEEKDAY(DATEVALUE("6/1/"&amp;'2029 Calendar'!$B$2))+1</definedName>
    <definedName name="JunSun1" localSheetId="5">DATEVALUE("6/1/"&amp;'2030 Calendar'!$B$2)-WEEKDAY(DATEVALUE("6/1/"&amp;'2030 Calendar'!$B$2))+1</definedName>
    <definedName name="JunSun1">DATEVALUE("6/1/"&amp;#REF!)-WEEKDAY(DATEVALUE("6/1/"&amp;#REF!))+1</definedName>
    <definedName name="MarSun1" localSheetId="0">DATEVALUE("3/1/"&amp;'2025 Calendar'!$B$2)-WEEKDAY(DATEVALUE("3/1/"&amp;'2025 Calendar'!$B$2))+1</definedName>
    <definedName name="MarSun1" localSheetId="1">DATEVALUE("3/1/"&amp;'2026 Calendar'!$B$2)-WEEKDAY(DATEVALUE("3/1/"&amp;'2026 Calendar'!$B$2))+1</definedName>
    <definedName name="MarSun1" localSheetId="2">DATEVALUE("3/1/"&amp;'2027 Calendar'!$B$2)-WEEKDAY(DATEVALUE("3/1/"&amp;'2027 Calendar'!$B$2))+1</definedName>
    <definedName name="MarSun1" localSheetId="3">DATEVALUE("3/1/"&amp;'2028 Calendar'!$B$2)-WEEKDAY(DATEVALUE("3/1/"&amp;'2028 Calendar'!$B$2))+1</definedName>
    <definedName name="MarSun1" localSheetId="4">DATEVALUE("3/1/"&amp;'2029 Calendar'!$B$2)-WEEKDAY(DATEVALUE("3/1/"&amp;'2029 Calendar'!$B$2))+1</definedName>
    <definedName name="MarSun1" localSheetId="5">DATEVALUE("3/1/"&amp;'2030 Calendar'!$B$2)-WEEKDAY(DATEVALUE("3/1/"&amp;'2030 Calendar'!$B$2))+1</definedName>
    <definedName name="MarSun1">DATEVALUE("3/1/"&amp;#REF!)-WEEKDAY(DATEVALUE("3/1/"&amp;#REF!))+1</definedName>
    <definedName name="MaySun1" localSheetId="0">DATEVALUE("5/1/"&amp;'2025 Calendar'!$B$2)-WEEKDAY(DATEVALUE("5/1/"&amp;'2025 Calendar'!$B$2))+1</definedName>
    <definedName name="MaySun1" localSheetId="1">DATEVALUE("5/1/"&amp;'2026 Calendar'!$B$2)-WEEKDAY(DATEVALUE("5/1/"&amp;'2026 Calendar'!$B$2))+1</definedName>
    <definedName name="MaySun1" localSheetId="2">DATEVALUE("5/1/"&amp;'2027 Calendar'!$B$2)-WEEKDAY(DATEVALUE("5/1/"&amp;'2027 Calendar'!$B$2))+1</definedName>
    <definedName name="MaySun1" localSheetId="3">DATEVALUE("5/1/"&amp;'2028 Calendar'!$B$2)-WEEKDAY(DATEVALUE("5/1/"&amp;'2028 Calendar'!$B$2))+1</definedName>
    <definedName name="MaySun1" localSheetId="4">DATEVALUE("5/1/"&amp;'2029 Calendar'!$B$2)-WEEKDAY(DATEVALUE("5/1/"&amp;'2029 Calendar'!$B$2))+1</definedName>
    <definedName name="MaySun1" localSheetId="5">DATEVALUE("5/1/"&amp;'2030 Calendar'!$B$2)-WEEKDAY(DATEVALUE("5/1/"&amp;'2030 Calendar'!$B$2))+1</definedName>
    <definedName name="MaySun1">DATEVALUE("5/1/"&amp;#REF!)-WEEKDAY(DATEVALUE("5/1/"&amp;#REF!))+1</definedName>
    <definedName name="NovSun1" localSheetId="0">DATEVALUE("11/1/"&amp;'2025 Calendar'!$B$2)-WEEKDAY(DATEVALUE("11/1/"&amp;'2025 Calendar'!$B$2))+1</definedName>
    <definedName name="NovSun1" localSheetId="1">DATEVALUE("11/1/"&amp;'2026 Calendar'!$B$2)-WEEKDAY(DATEVALUE("11/1/"&amp;'2026 Calendar'!$B$2))+1</definedName>
    <definedName name="NovSun1" localSheetId="2">DATEVALUE("11/1/"&amp;'2027 Calendar'!$B$2)-WEEKDAY(DATEVALUE("11/1/"&amp;'2027 Calendar'!$B$2))+1</definedName>
    <definedName name="NovSun1" localSheetId="3">DATEVALUE("11/1/"&amp;'2028 Calendar'!$B$2)-WEEKDAY(DATEVALUE("11/1/"&amp;'2028 Calendar'!$B$2))+1</definedName>
    <definedName name="NovSun1" localSheetId="4">DATEVALUE("11/1/"&amp;'2029 Calendar'!$B$2)-WEEKDAY(DATEVALUE("11/1/"&amp;'2029 Calendar'!$B$2))+1</definedName>
    <definedName name="NovSun1" localSheetId="5">DATEVALUE("11/1/"&amp;'2030 Calendar'!$B$2)-WEEKDAY(DATEVALUE("11/1/"&amp;'2030 Calendar'!$B$2))+1</definedName>
    <definedName name="NovSun1">DATEVALUE("11/1/"&amp;#REF!)-WEEKDAY(DATEVALUE("11/1/"&amp;#REF!))+1</definedName>
    <definedName name="OctSun1" localSheetId="0">DATEVALUE("10/1/"&amp;'2025 Calendar'!$B$2)-WEEKDAY(DATEVALUE("10/1/"&amp;'2025 Calendar'!$B$2))+1</definedName>
    <definedName name="OctSun1" localSheetId="1">DATEVALUE("10/1/"&amp;'2026 Calendar'!$B$2)-WEEKDAY(DATEVALUE("10/1/"&amp;'2026 Calendar'!$B$2))+1</definedName>
    <definedName name="OctSun1" localSheetId="2">DATEVALUE("10/1/"&amp;'2027 Calendar'!$B$2)-WEEKDAY(DATEVALUE("10/1/"&amp;'2027 Calendar'!$B$2))+1</definedName>
    <definedName name="OctSun1" localSheetId="3">DATEVALUE("10/1/"&amp;'2028 Calendar'!$B$2)-WEEKDAY(DATEVALUE("10/1/"&amp;'2028 Calendar'!$B$2))+1</definedName>
    <definedName name="OctSun1" localSheetId="4">DATEVALUE("10/1/"&amp;'2029 Calendar'!$B$2)-WEEKDAY(DATEVALUE("10/1/"&amp;'2029 Calendar'!$B$2))+1</definedName>
    <definedName name="OctSun1" localSheetId="5">DATEVALUE("10/1/"&amp;'2030 Calendar'!$B$2)-WEEKDAY(DATEVALUE("10/1/"&amp;'2030 Calendar'!$B$2))+1</definedName>
    <definedName name="OctSun1">DATEVALUE("10/1/"&amp;#REF!)-WEEKDAY(DATEVALUE("10/1/"&amp;#REF!))+1</definedName>
    <definedName name="_xlnm.Print_Area" localSheetId="0">'2025 Calendar'!$A$1:$AF$37</definedName>
    <definedName name="_xlnm.Print_Area" localSheetId="1">'2026 Calendar'!$A$1:$AF$39</definedName>
    <definedName name="_xlnm.Print_Area" localSheetId="2">'2027 Calendar'!$A$1:$AF$39</definedName>
    <definedName name="_xlnm.Print_Area" localSheetId="3">'2028 Calendar'!$A$1:$AF$39</definedName>
    <definedName name="_xlnm.Print_Area" localSheetId="4">'2029 Calendar'!$A$1:$AF$39</definedName>
    <definedName name="_xlnm.Print_Area" localSheetId="5">'2030 Calendar'!$A$1:$AF$39</definedName>
    <definedName name="SepSun1" localSheetId="0">DATEVALUE("9/1/"&amp;'2025 Calendar'!$B$2)-WEEKDAY(DATEVALUE("9/1/"&amp;'2025 Calendar'!$B$2))+1</definedName>
    <definedName name="SepSun1" localSheetId="1">DATEVALUE("9/1/"&amp;'2026 Calendar'!$B$2)-WEEKDAY(DATEVALUE("9/1/"&amp;'2026 Calendar'!$B$2))+1</definedName>
    <definedName name="SepSun1" localSheetId="2">DATEVALUE("9/1/"&amp;'2027 Calendar'!$B$2)-WEEKDAY(DATEVALUE("9/1/"&amp;'2027 Calendar'!$B$2))+1</definedName>
    <definedName name="SepSun1" localSheetId="3">DATEVALUE("9/1/"&amp;'2028 Calendar'!$B$2)-WEEKDAY(DATEVALUE("9/1/"&amp;'2028 Calendar'!$B$2))+1</definedName>
    <definedName name="SepSun1" localSheetId="4">DATEVALUE("9/1/"&amp;'2029 Calendar'!$B$2)-WEEKDAY(DATEVALUE("9/1/"&amp;'2029 Calendar'!$B$2))+1</definedName>
    <definedName name="SepSun1" localSheetId="5">DATEVALUE("9/1/"&amp;'2030 Calendar'!$B$2)-WEEKDAY(DATEVALUE("9/1/"&amp;'2030 Calendar'!$B$2))+1</definedName>
    <definedName name="SepSun1">DATEVALUE("9/1/"&amp;#REF!)-WEEKDAY(DATEVALUE("9/1/"&amp;#REF!))+1</definedName>
    <definedName name="Year" localSheetId="0">'2025 Calendar'!$B$2</definedName>
    <definedName name="Year" localSheetId="1">'2026 Calendar'!$B$2</definedName>
    <definedName name="Year" localSheetId="2">'2027 Calendar'!$B$2</definedName>
    <definedName name="Year" localSheetId="3">'2028 Calendar'!$B$2</definedName>
    <definedName name="Year" localSheetId="4">'2029 Calendar'!$B$2</definedName>
    <definedName name="Year" localSheetId="5">'2030 Calendar'!$B$2</definedName>
    <definedName name="Ye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28" i="13" l="1"/>
  <c r="AE28" i="13"/>
  <c r="AD28" i="13"/>
  <c r="AC28" i="13"/>
  <c r="AB28" i="13"/>
  <c r="AA28" i="13"/>
  <c r="Z28" i="13"/>
  <c r="X28" i="13"/>
  <c r="W28" i="13"/>
  <c r="V28" i="13"/>
  <c r="U28" i="13"/>
  <c r="T28" i="13"/>
  <c r="S28" i="13"/>
  <c r="R28" i="13"/>
  <c r="P28" i="13"/>
  <c r="O28" i="13"/>
  <c r="N28" i="13"/>
  <c r="M28" i="13"/>
  <c r="L28" i="13"/>
  <c r="K28" i="13"/>
  <c r="J28" i="13"/>
  <c r="H28" i="13"/>
  <c r="G28" i="13"/>
  <c r="F28" i="13"/>
  <c r="E28" i="13"/>
  <c r="D28" i="13"/>
  <c r="C28" i="13"/>
  <c r="B28" i="13"/>
  <c r="AF27" i="13"/>
  <c r="AE27" i="13"/>
  <c r="AD27" i="13"/>
  <c r="AC27" i="13"/>
  <c r="AB27" i="13"/>
  <c r="AA27" i="13"/>
  <c r="Z27" i="13"/>
  <c r="X27" i="13"/>
  <c r="W27" i="13"/>
  <c r="V27" i="13"/>
  <c r="U27" i="13"/>
  <c r="T27" i="13"/>
  <c r="S27" i="13"/>
  <c r="R27" i="13"/>
  <c r="P27" i="13"/>
  <c r="O27" i="13"/>
  <c r="N27" i="13"/>
  <c r="M27" i="13"/>
  <c r="L27" i="13"/>
  <c r="K27" i="13"/>
  <c r="J27" i="13"/>
  <c r="H27" i="13"/>
  <c r="G27" i="13"/>
  <c r="F27" i="13"/>
  <c r="E27" i="13"/>
  <c r="D27" i="13"/>
  <c r="C27" i="13"/>
  <c r="B27" i="13"/>
  <c r="AF26" i="13"/>
  <c r="AE26" i="13"/>
  <c r="AD26" i="13"/>
  <c r="AC26" i="13"/>
  <c r="AB26" i="13"/>
  <c r="AA26" i="13"/>
  <c r="Z26" i="13"/>
  <c r="X26" i="13"/>
  <c r="W26" i="13"/>
  <c r="V26" i="13"/>
  <c r="U26" i="13"/>
  <c r="T26" i="13"/>
  <c r="S26" i="13"/>
  <c r="R26" i="13"/>
  <c r="P26" i="13"/>
  <c r="O26" i="13"/>
  <c r="N26" i="13"/>
  <c r="M26" i="13"/>
  <c r="L26" i="13"/>
  <c r="K26" i="13"/>
  <c r="J26" i="13"/>
  <c r="H26" i="13"/>
  <c r="G26" i="13"/>
  <c r="F26" i="13"/>
  <c r="E26" i="13"/>
  <c r="D26" i="13"/>
  <c r="C26" i="13"/>
  <c r="B26" i="13"/>
  <c r="AF25" i="13"/>
  <c r="AE25" i="13"/>
  <c r="AD25" i="13"/>
  <c r="AC25" i="13"/>
  <c r="AB25" i="13"/>
  <c r="AA25" i="13"/>
  <c r="Z25" i="13"/>
  <c r="X25" i="13"/>
  <c r="W25" i="13"/>
  <c r="V25" i="13"/>
  <c r="U25" i="13"/>
  <c r="T25" i="13"/>
  <c r="S25" i="13"/>
  <c r="R25" i="13"/>
  <c r="P25" i="13"/>
  <c r="O25" i="13"/>
  <c r="N25" i="13"/>
  <c r="M25" i="13"/>
  <c r="L25" i="13"/>
  <c r="K25" i="13"/>
  <c r="J25" i="13"/>
  <c r="H25" i="13"/>
  <c r="G25" i="13"/>
  <c r="F25" i="13"/>
  <c r="E25" i="13"/>
  <c r="D25" i="13"/>
  <c r="C25" i="13"/>
  <c r="B25" i="13"/>
  <c r="AF24" i="13"/>
  <c r="AE24" i="13"/>
  <c r="AD24" i="13"/>
  <c r="AC24" i="13"/>
  <c r="AB24" i="13"/>
  <c r="AA24" i="13"/>
  <c r="Z24" i="13"/>
  <c r="X24" i="13"/>
  <c r="W24" i="13"/>
  <c r="V24" i="13"/>
  <c r="U24" i="13"/>
  <c r="T24" i="13"/>
  <c r="S24" i="13"/>
  <c r="R24" i="13"/>
  <c r="P24" i="13"/>
  <c r="O24" i="13"/>
  <c r="N24" i="13"/>
  <c r="M24" i="13"/>
  <c r="L24" i="13"/>
  <c r="K24" i="13"/>
  <c r="J24" i="13"/>
  <c r="H24" i="13"/>
  <c r="G24" i="13"/>
  <c r="F24" i="13"/>
  <c r="E24" i="13"/>
  <c r="D24" i="13"/>
  <c r="C24" i="13"/>
  <c r="B24" i="13"/>
  <c r="AF23" i="13"/>
  <c r="AE23" i="13"/>
  <c r="AD23" i="13"/>
  <c r="AC23" i="13"/>
  <c r="AB23" i="13"/>
  <c r="AA23" i="13"/>
  <c r="Z23" i="13"/>
  <c r="X23" i="13"/>
  <c r="W23" i="13"/>
  <c r="V23" i="13"/>
  <c r="U23" i="13"/>
  <c r="T23" i="13"/>
  <c r="S23" i="13"/>
  <c r="R23" i="13"/>
  <c r="P23" i="13"/>
  <c r="O23" i="13"/>
  <c r="N23" i="13"/>
  <c r="M23" i="13"/>
  <c r="L23" i="13"/>
  <c r="K23" i="13"/>
  <c r="J23" i="13"/>
  <c r="H23" i="13"/>
  <c r="G23" i="13"/>
  <c r="F23" i="13"/>
  <c r="E23" i="13"/>
  <c r="D23" i="13"/>
  <c r="C23" i="13"/>
  <c r="B23" i="13"/>
  <c r="AF19" i="13"/>
  <c r="AE19" i="13"/>
  <c r="AD19" i="13"/>
  <c r="AC19" i="13"/>
  <c r="AB19" i="13"/>
  <c r="AA19" i="13"/>
  <c r="Z19" i="13"/>
  <c r="X19" i="13"/>
  <c r="W19" i="13"/>
  <c r="V19" i="13"/>
  <c r="U19" i="13"/>
  <c r="T19" i="13"/>
  <c r="S19" i="13"/>
  <c r="R19" i="13"/>
  <c r="P19" i="13"/>
  <c r="O19" i="13"/>
  <c r="N19" i="13"/>
  <c r="M19" i="13"/>
  <c r="L19" i="13"/>
  <c r="K19" i="13"/>
  <c r="J19" i="13"/>
  <c r="H19" i="13"/>
  <c r="G19" i="13"/>
  <c r="F19" i="13"/>
  <c r="E19" i="13"/>
  <c r="D19" i="13"/>
  <c r="C19" i="13"/>
  <c r="B19" i="13"/>
  <c r="AF18" i="13"/>
  <c r="AE18" i="13"/>
  <c r="AD18" i="13"/>
  <c r="AC18" i="13"/>
  <c r="AB18" i="13"/>
  <c r="AA18" i="13"/>
  <c r="Z18" i="13"/>
  <c r="X18" i="13"/>
  <c r="W18" i="13"/>
  <c r="V18" i="13"/>
  <c r="U18" i="13"/>
  <c r="T18" i="13"/>
  <c r="S18" i="13"/>
  <c r="R18" i="13"/>
  <c r="P18" i="13"/>
  <c r="O18" i="13"/>
  <c r="N18" i="13"/>
  <c r="M18" i="13"/>
  <c r="L18" i="13"/>
  <c r="K18" i="13"/>
  <c r="J18" i="13"/>
  <c r="H18" i="13"/>
  <c r="G18" i="13"/>
  <c r="F18" i="13"/>
  <c r="E18" i="13"/>
  <c r="D18" i="13"/>
  <c r="C18" i="13"/>
  <c r="B18" i="13"/>
  <c r="AF17" i="13"/>
  <c r="AE17" i="13"/>
  <c r="AD17" i="13"/>
  <c r="AC17" i="13"/>
  <c r="AB17" i="13"/>
  <c r="AA17" i="13"/>
  <c r="Z17" i="13"/>
  <c r="X17" i="13"/>
  <c r="W17" i="13"/>
  <c r="V17" i="13"/>
  <c r="U17" i="13"/>
  <c r="T17" i="13"/>
  <c r="S17" i="13"/>
  <c r="R17" i="13"/>
  <c r="P17" i="13"/>
  <c r="O17" i="13"/>
  <c r="N17" i="13"/>
  <c r="M17" i="13"/>
  <c r="L17" i="13"/>
  <c r="K17" i="13"/>
  <c r="J17" i="13"/>
  <c r="H17" i="13"/>
  <c r="G17" i="13"/>
  <c r="F17" i="13"/>
  <c r="E17" i="13"/>
  <c r="D17" i="13"/>
  <c r="C17" i="13"/>
  <c r="B17" i="13"/>
  <c r="AF16" i="13"/>
  <c r="AE16" i="13"/>
  <c r="AD16" i="13"/>
  <c r="AC16" i="13"/>
  <c r="AB16" i="13"/>
  <c r="AA16" i="13"/>
  <c r="Z16" i="13"/>
  <c r="X16" i="13"/>
  <c r="W16" i="13"/>
  <c r="V16" i="13"/>
  <c r="U16" i="13"/>
  <c r="T16" i="13"/>
  <c r="S16" i="13"/>
  <c r="R16" i="13"/>
  <c r="P16" i="13"/>
  <c r="O16" i="13"/>
  <c r="N16" i="13"/>
  <c r="M16" i="13"/>
  <c r="L16" i="13"/>
  <c r="K16" i="13"/>
  <c r="J16" i="13"/>
  <c r="H16" i="13"/>
  <c r="G16" i="13"/>
  <c r="F16" i="13"/>
  <c r="E16" i="13"/>
  <c r="D16" i="13"/>
  <c r="C16" i="13"/>
  <c r="B16" i="13"/>
  <c r="AF15" i="13"/>
  <c r="AE15" i="13"/>
  <c r="AD15" i="13"/>
  <c r="AC15" i="13"/>
  <c r="AB15" i="13"/>
  <c r="AA15" i="13"/>
  <c r="Z15" i="13"/>
  <c r="X15" i="13"/>
  <c r="W15" i="13"/>
  <c r="V15" i="13"/>
  <c r="U15" i="13"/>
  <c r="T15" i="13"/>
  <c r="S15" i="13"/>
  <c r="R15" i="13"/>
  <c r="P15" i="13"/>
  <c r="O15" i="13"/>
  <c r="N15" i="13"/>
  <c r="M15" i="13"/>
  <c r="L15" i="13"/>
  <c r="K15" i="13"/>
  <c r="J15" i="13"/>
  <c r="H15" i="13"/>
  <c r="G15" i="13"/>
  <c r="F15" i="13"/>
  <c r="E15" i="13"/>
  <c r="D15" i="13"/>
  <c r="C15" i="13"/>
  <c r="B15" i="13"/>
  <c r="AF14" i="13"/>
  <c r="AE14" i="13"/>
  <c r="AD14" i="13"/>
  <c r="AC14" i="13"/>
  <c r="AB14" i="13"/>
  <c r="AA14" i="13"/>
  <c r="Z14" i="13"/>
  <c r="X14" i="13"/>
  <c r="W14" i="13"/>
  <c r="V14" i="13"/>
  <c r="U14" i="13"/>
  <c r="T14" i="13"/>
  <c r="S14" i="13"/>
  <c r="R14" i="13"/>
  <c r="P14" i="13"/>
  <c r="O14" i="13"/>
  <c r="N14" i="13"/>
  <c r="M14" i="13"/>
  <c r="L14" i="13"/>
  <c r="K14" i="13"/>
  <c r="J14" i="13"/>
  <c r="H14" i="13"/>
  <c r="G14" i="13"/>
  <c r="F14" i="13"/>
  <c r="E14" i="13"/>
  <c r="D14" i="13"/>
  <c r="C14" i="13"/>
  <c r="B14" i="13"/>
  <c r="AF10" i="13"/>
  <c r="AE10" i="13"/>
  <c r="AD10" i="13"/>
  <c r="AC10" i="13"/>
  <c r="AB10" i="13"/>
  <c r="AA10" i="13"/>
  <c r="Z10" i="13"/>
  <c r="X10" i="13"/>
  <c r="W10" i="13"/>
  <c r="V10" i="13"/>
  <c r="U10" i="13"/>
  <c r="T10" i="13"/>
  <c r="S10" i="13"/>
  <c r="R10" i="13"/>
  <c r="P10" i="13"/>
  <c r="O10" i="13"/>
  <c r="N10" i="13"/>
  <c r="M10" i="13"/>
  <c r="L10" i="13"/>
  <c r="K10" i="13"/>
  <c r="J10" i="13"/>
  <c r="H10" i="13"/>
  <c r="G10" i="13"/>
  <c r="F10" i="13"/>
  <c r="E10" i="13"/>
  <c r="D10" i="13"/>
  <c r="C10" i="13"/>
  <c r="B10" i="13"/>
  <c r="AF9" i="13"/>
  <c r="AE9" i="13"/>
  <c r="AD9" i="13"/>
  <c r="AC9" i="13"/>
  <c r="AB9" i="13"/>
  <c r="AA9" i="13"/>
  <c r="Z9" i="13"/>
  <c r="X9" i="13"/>
  <c r="W9" i="13"/>
  <c r="V9" i="13"/>
  <c r="U9" i="13"/>
  <c r="T9" i="13"/>
  <c r="S9" i="13"/>
  <c r="R9" i="13"/>
  <c r="P9" i="13"/>
  <c r="O9" i="13"/>
  <c r="N9" i="13"/>
  <c r="M9" i="13"/>
  <c r="L9" i="13"/>
  <c r="K9" i="13"/>
  <c r="J9" i="13"/>
  <c r="H9" i="13"/>
  <c r="G9" i="13"/>
  <c r="F9" i="13"/>
  <c r="E9" i="13"/>
  <c r="D9" i="13"/>
  <c r="C9" i="13"/>
  <c r="B9" i="13"/>
  <c r="AF8" i="13"/>
  <c r="AE8" i="13"/>
  <c r="AD8" i="13"/>
  <c r="AC8" i="13"/>
  <c r="AB8" i="13"/>
  <c r="AA8" i="13"/>
  <c r="Z8" i="13"/>
  <c r="X8" i="13"/>
  <c r="W8" i="13"/>
  <c r="V8" i="13"/>
  <c r="U8" i="13"/>
  <c r="T8" i="13"/>
  <c r="S8" i="13"/>
  <c r="R8" i="13"/>
  <c r="P8" i="13"/>
  <c r="O8" i="13"/>
  <c r="N8" i="13"/>
  <c r="M8" i="13"/>
  <c r="L8" i="13"/>
  <c r="K8" i="13"/>
  <c r="J8" i="13"/>
  <c r="H8" i="13"/>
  <c r="G8" i="13"/>
  <c r="F8" i="13"/>
  <c r="E8" i="13"/>
  <c r="D8" i="13"/>
  <c r="C8" i="13"/>
  <c r="B8" i="13"/>
  <c r="AF7" i="13"/>
  <c r="AE7" i="13"/>
  <c r="AD7" i="13"/>
  <c r="AC7" i="13"/>
  <c r="AB7" i="13"/>
  <c r="AA7" i="13"/>
  <c r="Z7" i="13"/>
  <c r="X7" i="13"/>
  <c r="W7" i="13"/>
  <c r="V7" i="13"/>
  <c r="U7" i="13"/>
  <c r="T7" i="13"/>
  <c r="S7" i="13"/>
  <c r="R7" i="13"/>
  <c r="P7" i="13"/>
  <c r="O7" i="13"/>
  <c r="N7" i="13"/>
  <c r="M7" i="13"/>
  <c r="L7" i="13"/>
  <c r="K7" i="13"/>
  <c r="J7" i="13"/>
  <c r="H7" i="13"/>
  <c r="G7" i="13"/>
  <c r="F7" i="13"/>
  <c r="E7" i="13"/>
  <c r="D7" i="13"/>
  <c r="C7" i="13"/>
  <c r="B7" i="13"/>
  <c r="AF6" i="13"/>
  <c r="AE6" i="13"/>
  <c r="AD6" i="13"/>
  <c r="AC6" i="13"/>
  <c r="AB6" i="13"/>
  <c r="AA6" i="13"/>
  <c r="Z6" i="13"/>
  <c r="X6" i="13"/>
  <c r="W6" i="13"/>
  <c r="V6" i="13"/>
  <c r="U6" i="13"/>
  <c r="T6" i="13"/>
  <c r="S6" i="13"/>
  <c r="R6" i="13"/>
  <c r="P6" i="13"/>
  <c r="O6" i="13"/>
  <c r="N6" i="13"/>
  <c r="M6" i="13"/>
  <c r="L6" i="13"/>
  <c r="K6" i="13"/>
  <c r="J6" i="13"/>
  <c r="H6" i="13"/>
  <c r="G6" i="13"/>
  <c r="F6" i="13"/>
  <c r="E6" i="13"/>
  <c r="D6" i="13"/>
  <c r="C6" i="13"/>
  <c r="B6" i="13"/>
  <c r="AF5" i="13"/>
  <c r="AE5" i="13"/>
  <c r="AD5" i="13"/>
  <c r="AC5" i="13"/>
  <c r="AB5" i="13"/>
  <c r="AA5" i="13"/>
  <c r="Z5" i="13"/>
  <c r="X5" i="13"/>
  <c r="W5" i="13"/>
  <c r="V5" i="13"/>
  <c r="U5" i="13"/>
  <c r="T5" i="13"/>
  <c r="S5" i="13"/>
  <c r="R5" i="13"/>
  <c r="P5" i="13"/>
  <c r="O5" i="13"/>
  <c r="N5" i="13"/>
  <c r="M5" i="13"/>
  <c r="L5" i="13"/>
  <c r="K5" i="13"/>
  <c r="J5" i="13"/>
  <c r="H5" i="13"/>
  <c r="G5" i="13"/>
  <c r="F5" i="13"/>
  <c r="E5" i="13"/>
  <c r="D5" i="13"/>
  <c r="C5" i="13"/>
  <c r="B5" i="13"/>
  <c r="AF28" i="12"/>
  <c r="AE28" i="12"/>
  <c r="AD28" i="12"/>
  <c r="AC28" i="12"/>
  <c r="AB28" i="12"/>
  <c r="AA28" i="12"/>
  <c r="Z28" i="12"/>
  <c r="X28" i="12"/>
  <c r="W28" i="12"/>
  <c r="V28" i="12"/>
  <c r="U28" i="12"/>
  <c r="T28" i="12"/>
  <c r="S28" i="12"/>
  <c r="R28" i="12"/>
  <c r="P28" i="12"/>
  <c r="O28" i="12"/>
  <c r="N28" i="12"/>
  <c r="M28" i="12"/>
  <c r="L28" i="12"/>
  <c r="K28" i="12"/>
  <c r="J28" i="12"/>
  <c r="H28" i="12"/>
  <c r="G28" i="12"/>
  <c r="F28" i="12"/>
  <c r="E28" i="12"/>
  <c r="D28" i="12"/>
  <c r="C28" i="12"/>
  <c r="B28" i="12"/>
  <c r="AF27" i="12"/>
  <c r="AE27" i="12"/>
  <c r="AD27" i="12"/>
  <c r="AC27" i="12"/>
  <c r="AB27" i="12"/>
  <c r="AA27" i="12"/>
  <c r="Z27" i="12"/>
  <c r="X27" i="12"/>
  <c r="W27" i="12"/>
  <c r="V27" i="12"/>
  <c r="U27" i="12"/>
  <c r="T27" i="12"/>
  <c r="S27" i="12"/>
  <c r="R27" i="12"/>
  <c r="P27" i="12"/>
  <c r="O27" i="12"/>
  <c r="N27" i="12"/>
  <c r="M27" i="12"/>
  <c r="L27" i="12"/>
  <c r="K27" i="12"/>
  <c r="J27" i="12"/>
  <c r="H27" i="12"/>
  <c r="G27" i="12"/>
  <c r="F27" i="12"/>
  <c r="E27" i="12"/>
  <c r="D27" i="12"/>
  <c r="C27" i="12"/>
  <c r="B27" i="12"/>
  <c r="AF26" i="12"/>
  <c r="AE26" i="12"/>
  <c r="AD26" i="12"/>
  <c r="AC26" i="12"/>
  <c r="AB26" i="12"/>
  <c r="AA26" i="12"/>
  <c r="Z26" i="12"/>
  <c r="X26" i="12"/>
  <c r="W26" i="12"/>
  <c r="V26" i="12"/>
  <c r="U26" i="12"/>
  <c r="T26" i="12"/>
  <c r="S26" i="12"/>
  <c r="R26" i="12"/>
  <c r="P26" i="12"/>
  <c r="O26" i="12"/>
  <c r="N26" i="12"/>
  <c r="M26" i="12"/>
  <c r="L26" i="12"/>
  <c r="K26" i="12"/>
  <c r="J26" i="12"/>
  <c r="H26" i="12"/>
  <c r="G26" i="12"/>
  <c r="F26" i="12"/>
  <c r="E26" i="12"/>
  <c r="D26" i="12"/>
  <c r="C26" i="12"/>
  <c r="B26" i="12"/>
  <c r="AF25" i="12"/>
  <c r="AE25" i="12"/>
  <c r="AD25" i="12"/>
  <c r="AC25" i="12"/>
  <c r="AB25" i="12"/>
  <c r="AA25" i="12"/>
  <c r="Z25" i="12"/>
  <c r="X25" i="12"/>
  <c r="W25" i="12"/>
  <c r="V25" i="12"/>
  <c r="U25" i="12"/>
  <c r="T25" i="12"/>
  <c r="S25" i="12"/>
  <c r="R25" i="12"/>
  <c r="P25" i="12"/>
  <c r="O25" i="12"/>
  <c r="N25" i="12"/>
  <c r="M25" i="12"/>
  <c r="L25" i="12"/>
  <c r="K25" i="12"/>
  <c r="J25" i="12"/>
  <c r="H25" i="12"/>
  <c r="G25" i="12"/>
  <c r="F25" i="12"/>
  <c r="E25" i="12"/>
  <c r="D25" i="12"/>
  <c r="C25" i="12"/>
  <c r="B25" i="12"/>
  <c r="AF24" i="12"/>
  <c r="AE24" i="12"/>
  <c r="AD24" i="12"/>
  <c r="AC24" i="12"/>
  <c r="AB24" i="12"/>
  <c r="AA24" i="12"/>
  <c r="Z24" i="12"/>
  <c r="X24" i="12"/>
  <c r="W24" i="12"/>
  <c r="V24" i="12"/>
  <c r="U24" i="12"/>
  <c r="T24" i="12"/>
  <c r="S24" i="12"/>
  <c r="R24" i="12"/>
  <c r="P24" i="12"/>
  <c r="O24" i="12"/>
  <c r="N24" i="12"/>
  <c r="M24" i="12"/>
  <c r="L24" i="12"/>
  <c r="K24" i="12"/>
  <c r="J24" i="12"/>
  <c r="H24" i="12"/>
  <c r="G24" i="12"/>
  <c r="F24" i="12"/>
  <c r="E24" i="12"/>
  <c r="D24" i="12"/>
  <c r="C24" i="12"/>
  <c r="B24" i="12"/>
  <c r="AF23" i="12"/>
  <c r="AE23" i="12"/>
  <c r="AD23" i="12"/>
  <c r="AC23" i="12"/>
  <c r="AB23" i="12"/>
  <c r="AA23" i="12"/>
  <c r="Z23" i="12"/>
  <c r="X23" i="12"/>
  <c r="W23" i="12"/>
  <c r="V23" i="12"/>
  <c r="U23" i="12"/>
  <c r="T23" i="12"/>
  <c r="S23" i="12"/>
  <c r="R23" i="12"/>
  <c r="P23" i="12"/>
  <c r="O23" i="12"/>
  <c r="N23" i="12"/>
  <c r="M23" i="12"/>
  <c r="L23" i="12"/>
  <c r="K23" i="12"/>
  <c r="J23" i="12"/>
  <c r="H23" i="12"/>
  <c r="G23" i="12"/>
  <c r="F23" i="12"/>
  <c r="E23" i="12"/>
  <c r="D23" i="12"/>
  <c r="C23" i="12"/>
  <c r="B23" i="12"/>
  <c r="AF19" i="12"/>
  <c r="AE19" i="12"/>
  <c r="AD19" i="12"/>
  <c r="AC19" i="12"/>
  <c r="AB19" i="12"/>
  <c r="AA19" i="12"/>
  <c r="Z19" i="12"/>
  <c r="X19" i="12"/>
  <c r="W19" i="12"/>
  <c r="V19" i="12"/>
  <c r="U19" i="12"/>
  <c r="T19" i="12"/>
  <c r="S19" i="12"/>
  <c r="R19" i="12"/>
  <c r="P19" i="12"/>
  <c r="O19" i="12"/>
  <c r="N19" i="12"/>
  <c r="M19" i="12"/>
  <c r="L19" i="12"/>
  <c r="K19" i="12"/>
  <c r="J19" i="12"/>
  <c r="H19" i="12"/>
  <c r="G19" i="12"/>
  <c r="F19" i="12"/>
  <c r="E19" i="12"/>
  <c r="D19" i="12"/>
  <c r="C19" i="12"/>
  <c r="B19" i="12"/>
  <c r="AF18" i="12"/>
  <c r="AE18" i="12"/>
  <c r="AD18" i="12"/>
  <c r="AC18" i="12"/>
  <c r="AB18" i="12"/>
  <c r="AA18" i="12"/>
  <c r="Z18" i="12"/>
  <c r="X18" i="12"/>
  <c r="W18" i="12"/>
  <c r="V18" i="12"/>
  <c r="U18" i="12"/>
  <c r="T18" i="12"/>
  <c r="S18" i="12"/>
  <c r="R18" i="12"/>
  <c r="P18" i="12"/>
  <c r="O18" i="12"/>
  <c r="N18" i="12"/>
  <c r="M18" i="12"/>
  <c r="L18" i="12"/>
  <c r="K18" i="12"/>
  <c r="J18" i="12"/>
  <c r="H18" i="12"/>
  <c r="G18" i="12"/>
  <c r="F18" i="12"/>
  <c r="E18" i="12"/>
  <c r="D18" i="12"/>
  <c r="C18" i="12"/>
  <c r="B18" i="12"/>
  <c r="AF17" i="12"/>
  <c r="AE17" i="12"/>
  <c r="AD17" i="12"/>
  <c r="AC17" i="12"/>
  <c r="AB17" i="12"/>
  <c r="AA17" i="12"/>
  <c r="Z17" i="12"/>
  <c r="X17" i="12"/>
  <c r="W17" i="12"/>
  <c r="V17" i="12"/>
  <c r="U17" i="12"/>
  <c r="T17" i="12"/>
  <c r="S17" i="12"/>
  <c r="R17" i="12"/>
  <c r="P17" i="12"/>
  <c r="O17" i="12"/>
  <c r="N17" i="12"/>
  <c r="M17" i="12"/>
  <c r="L17" i="12"/>
  <c r="K17" i="12"/>
  <c r="J17" i="12"/>
  <c r="H17" i="12"/>
  <c r="G17" i="12"/>
  <c r="F17" i="12"/>
  <c r="E17" i="12"/>
  <c r="D17" i="12"/>
  <c r="C17" i="12"/>
  <c r="B17" i="12"/>
  <c r="AF16" i="12"/>
  <c r="AE16" i="12"/>
  <c r="AD16" i="12"/>
  <c r="AC16" i="12"/>
  <c r="AB16" i="12"/>
  <c r="AA16" i="12"/>
  <c r="Z16" i="12"/>
  <c r="X16" i="12"/>
  <c r="W16" i="12"/>
  <c r="V16" i="12"/>
  <c r="U16" i="12"/>
  <c r="T16" i="12"/>
  <c r="S16" i="12"/>
  <c r="R16" i="12"/>
  <c r="P16" i="12"/>
  <c r="O16" i="12"/>
  <c r="N16" i="12"/>
  <c r="M16" i="12"/>
  <c r="L16" i="12"/>
  <c r="K16" i="12"/>
  <c r="J16" i="12"/>
  <c r="H16" i="12"/>
  <c r="G16" i="12"/>
  <c r="F16" i="12"/>
  <c r="E16" i="12"/>
  <c r="D16" i="12"/>
  <c r="C16" i="12"/>
  <c r="B16" i="12"/>
  <c r="AF15" i="12"/>
  <c r="AE15" i="12"/>
  <c r="AD15" i="12"/>
  <c r="AC15" i="12"/>
  <c r="AB15" i="12"/>
  <c r="AA15" i="12"/>
  <c r="Z15" i="12"/>
  <c r="X15" i="12"/>
  <c r="W15" i="12"/>
  <c r="V15" i="12"/>
  <c r="U15" i="12"/>
  <c r="T15" i="12"/>
  <c r="S15" i="12"/>
  <c r="R15" i="12"/>
  <c r="P15" i="12"/>
  <c r="O15" i="12"/>
  <c r="N15" i="12"/>
  <c r="M15" i="12"/>
  <c r="L15" i="12"/>
  <c r="K15" i="12"/>
  <c r="J15" i="12"/>
  <c r="H15" i="12"/>
  <c r="G15" i="12"/>
  <c r="F15" i="12"/>
  <c r="E15" i="12"/>
  <c r="D15" i="12"/>
  <c r="C15" i="12"/>
  <c r="B15" i="12"/>
  <c r="AF14" i="12"/>
  <c r="AE14" i="12"/>
  <c r="AD14" i="12"/>
  <c r="AC14" i="12"/>
  <c r="AB14" i="12"/>
  <c r="AA14" i="12"/>
  <c r="Z14" i="12"/>
  <c r="X14" i="12"/>
  <c r="W14" i="12"/>
  <c r="V14" i="12"/>
  <c r="U14" i="12"/>
  <c r="T14" i="12"/>
  <c r="S14" i="12"/>
  <c r="R14" i="12"/>
  <c r="P14" i="12"/>
  <c r="O14" i="12"/>
  <c r="N14" i="12"/>
  <c r="M14" i="12"/>
  <c r="L14" i="12"/>
  <c r="K14" i="12"/>
  <c r="J14" i="12"/>
  <c r="H14" i="12"/>
  <c r="G14" i="12"/>
  <c r="F14" i="12"/>
  <c r="E14" i="12"/>
  <c r="D14" i="12"/>
  <c r="C14" i="12"/>
  <c r="B14" i="12"/>
  <c r="AF10" i="12"/>
  <c r="AE10" i="12"/>
  <c r="AD10" i="12"/>
  <c r="AC10" i="12"/>
  <c r="AB10" i="12"/>
  <c r="AA10" i="12"/>
  <c r="Z10" i="12"/>
  <c r="X10" i="12"/>
  <c r="W10" i="12"/>
  <c r="V10" i="12"/>
  <c r="U10" i="12"/>
  <c r="T10" i="12"/>
  <c r="S10" i="12"/>
  <c r="R10" i="12"/>
  <c r="P10" i="12"/>
  <c r="O10" i="12"/>
  <c r="N10" i="12"/>
  <c r="M10" i="12"/>
  <c r="L10" i="12"/>
  <c r="K10" i="12"/>
  <c r="J10" i="12"/>
  <c r="H10" i="12"/>
  <c r="G10" i="12"/>
  <c r="F10" i="12"/>
  <c r="E10" i="12"/>
  <c r="D10" i="12"/>
  <c r="C10" i="12"/>
  <c r="B10" i="12"/>
  <c r="AF9" i="12"/>
  <c r="AE9" i="12"/>
  <c r="AD9" i="12"/>
  <c r="AC9" i="12"/>
  <c r="AB9" i="12"/>
  <c r="AA9" i="12"/>
  <c r="Z9" i="12"/>
  <c r="X9" i="12"/>
  <c r="W9" i="12"/>
  <c r="V9" i="12"/>
  <c r="U9" i="12"/>
  <c r="T9" i="12"/>
  <c r="S9" i="12"/>
  <c r="R9" i="12"/>
  <c r="P9" i="12"/>
  <c r="O9" i="12"/>
  <c r="N9" i="12"/>
  <c r="M9" i="12"/>
  <c r="L9" i="12"/>
  <c r="K9" i="12"/>
  <c r="J9" i="12"/>
  <c r="H9" i="12"/>
  <c r="G9" i="12"/>
  <c r="F9" i="12"/>
  <c r="E9" i="12"/>
  <c r="D9" i="12"/>
  <c r="C9" i="12"/>
  <c r="B9" i="12"/>
  <c r="AF8" i="12"/>
  <c r="AE8" i="12"/>
  <c r="AD8" i="12"/>
  <c r="AC8" i="12"/>
  <c r="AB8" i="12"/>
  <c r="AA8" i="12"/>
  <c r="Z8" i="12"/>
  <c r="X8" i="12"/>
  <c r="W8" i="12"/>
  <c r="V8" i="12"/>
  <c r="U8" i="12"/>
  <c r="T8" i="12"/>
  <c r="S8" i="12"/>
  <c r="R8" i="12"/>
  <c r="P8" i="12"/>
  <c r="O8" i="12"/>
  <c r="N8" i="12"/>
  <c r="M8" i="12"/>
  <c r="L8" i="12"/>
  <c r="K8" i="12"/>
  <c r="J8" i="12"/>
  <c r="H8" i="12"/>
  <c r="G8" i="12"/>
  <c r="F8" i="12"/>
  <c r="E8" i="12"/>
  <c r="D8" i="12"/>
  <c r="C8" i="12"/>
  <c r="B8" i="12"/>
  <c r="AF7" i="12"/>
  <c r="AE7" i="12"/>
  <c r="AD7" i="12"/>
  <c r="AC7" i="12"/>
  <c r="AB7" i="12"/>
  <c r="AA7" i="12"/>
  <c r="Z7" i="12"/>
  <c r="X7" i="12"/>
  <c r="W7" i="12"/>
  <c r="V7" i="12"/>
  <c r="U7" i="12"/>
  <c r="T7" i="12"/>
  <c r="S7" i="12"/>
  <c r="R7" i="12"/>
  <c r="P7" i="12"/>
  <c r="O7" i="12"/>
  <c r="N7" i="12"/>
  <c r="M7" i="12"/>
  <c r="L7" i="12"/>
  <c r="K7" i="12"/>
  <c r="J7" i="12"/>
  <c r="H7" i="12"/>
  <c r="G7" i="12"/>
  <c r="F7" i="12"/>
  <c r="E7" i="12"/>
  <c r="D7" i="12"/>
  <c r="C7" i="12"/>
  <c r="B7" i="12"/>
  <c r="AF6" i="12"/>
  <c r="AE6" i="12"/>
  <c r="AD6" i="12"/>
  <c r="AC6" i="12"/>
  <c r="AB6" i="12"/>
  <c r="AA6" i="12"/>
  <c r="Z6" i="12"/>
  <c r="X6" i="12"/>
  <c r="W6" i="12"/>
  <c r="V6" i="12"/>
  <c r="U6" i="12"/>
  <c r="T6" i="12"/>
  <c r="S6" i="12"/>
  <c r="R6" i="12"/>
  <c r="P6" i="12"/>
  <c r="O6" i="12"/>
  <c r="N6" i="12"/>
  <c r="M6" i="12"/>
  <c r="L6" i="12"/>
  <c r="K6" i="12"/>
  <c r="J6" i="12"/>
  <c r="H6" i="12"/>
  <c r="G6" i="12"/>
  <c r="F6" i="12"/>
  <c r="E6" i="12"/>
  <c r="D6" i="12"/>
  <c r="C6" i="12"/>
  <c r="B6" i="12"/>
  <c r="AF5" i="12"/>
  <c r="AE5" i="12"/>
  <c r="AD5" i="12"/>
  <c r="AC5" i="12"/>
  <c r="AB5" i="12"/>
  <c r="AA5" i="12"/>
  <c r="Z5" i="12"/>
  <c r="X5" i="12"/>
  <c r="W5" i="12"/>
  <c r="V5" i="12"/>
  <c r="U5" i="12"/>
  <c r="T5" i="12"/>
  <c r="S5" i="12"/>
  <c r="R5" i="12"/>
  <c r="P5" i="12"/>
  <c r="O5" i="12"/>
  <c r="N5" i="12"/>
  <c r="M5" i="12"/>
  <c r="L5" i="12"/>
  <c r="K5" i="12"/>
  <c r="J5" i="12"/>
  <c r="H5" i="12"/>
  <c r="G5" i="12"/>
  <c r="F5" i="12"/>
  <c r="E5" i="12"/>
  <c r="D5" i="12"/>
  <c r="C5" i="12"/>
  <c r="B5" i="12"/>
  <c r="AF28" i="10"/>
  <c r="AE28" i="10"/>
  <c r="AD28" i="10"/>
  <c r="AC28" i="10"/>
  <c r="AB28" i="10"/>
  <c r="AA28" i="10"/>
  <c r="Z28" i="10"/>
  <c r="X28" i="10"/>
  <c r="W28" i="10"/>
  <c r="V28" i="10"/>
  <c r="U28" i="10"/>
  <c r="T28" i="10"/>
  <c r="S28" i="10"/>
  <c r="R28" i="10"/>
  <c r="P28" i="10"/>
  <c r="O28" i="10"/>
  <c r="N28" i="10"/>
  <c r="M28" i="10"/>
  <c r="L28" i="10"/>
  <c r="K28" i="10"/>
  <c r="J28" i="10"/>
  <c r="H28" i="10"/>
  <c r="G28" i="10"/>
  <c r="F28" i="10"/>
  <c r="E28" i="10"/>
  <c r="D28" i="10"/>
  <c r="C28" i="10"/>
  <c r="B28" i="10"/>
  <c r="AF27" i="10"/>
  <c r="AE27" i="10"/>
  <c r="AD27" i="10"/>
  <c r="AC27" i="10"/>
  <c r="AB27" i="10"/>
  <c r="AA27" i="10"/>
  <c r="Z27" i="10"/>
  <c r="X27" i="10"/>
  <c r="W27" i="10"/>
  <c r="V27" i="10"/>
  <c r="U27" i="10"/>
  <c r="T27" i="10"/>
  <c r="S27" i="10"/>
  <c r="R27" i="10"/>
  <c r="P27" i="10"/>
  <c r="O27" i="10"/>
  <c r="N27" i="10"/>
  <c r="M27" i="10"/>
  <c r="L27" i="10"/>
  <c r="K27" i="10"/>
  <c r="J27" i="10"/>
  <c r="H27" i="10"/>
  <c r="G27" i="10"/>
  <c r="F27" i="10"/>
  <c r="E27" i="10"/>
  <c r="D27" i="10"/>
  <c r="C27" i="10"/>
  <c r="B27" i="10"/>
  <c r="AF26" i="10"/>
  <c r="AE26" i="10"/>
  <c r="AD26" i="10"/>
  <c r="AC26" i="10"/>
  <c r="AB26" i="10"/>
  <c r="AA26" i="10"/>
  <c r="Z26" i="10"/>
  <c r="X26" i="10"/>
  <c r="W26" i="10"/>
  <c r="V26" i="10"/>
  <c r="U26" i="10"/>
  <c r="T26" i="10"/>
  <c r="S26" i="10"/>
  <c r="R26" i="10"/>
  <c r="P26" i="10"/>
  <c r="O26" i="10"/>
  <c r="N26" i="10"/>
  <c r="M26" i="10"/>
  <c r="L26" i="10"/>
  <c r="K26" i="10"/>
  <c r="J26" i="10"/>
  <c r="H26" i="10"/>
  <c r="G26" i="10"/>
  <c r="F26" i="10"/>
  <c r="E26" i="10"/>
  <c r="D26" i="10"/>
  <c r="C26" i="10"/>
  <c r="B26" i="10"/>
  <c r="AF25" i="10"/>
  <c r="AE25" i="10"/>
  <c r="AD25" i="10"/>
  <c r="AC25" i="10"/>
  <c r="AB25" i="10"/>
  <c r="AA25" i="10"/>
  <c r="Z25" i="10"/>
  <c r="X25" i="10"/>
  <c r="W25" i="10"/>
  <c r="V25" i="10"/>
  <c r="U25" i="10"/>
  <c r="T25" i="10"/>
  <c r="S25" i="10"/>
  <c r="R25" i="10"/>
  <c r="P25" i="10"/>
  <c r="O25" i="10"/>
  <c r="N25" i="10"/>
  <c r="M25" i="10"/>
  <c r="L25" i="10"/>
  <c r="K25" i="10"/>
  <c r="J25" i="10"/>
  <c r="H25" i="10"/>
  <c r="G25" i="10"/>
  <c r="F25" i="10"/>
  <c r="E25" i="10"/>
  <c r="D25" i="10"/>
  <c r="C25" i="10"/>
  <c r="B25" i="10"/>
  <c r="AF24" i="10"/>
  <c r="AE24" i="10"/>
  <c r="AD24" i="10"/>
  <c r="AC24" i="10"/>
  <c r="AB24" i="10"/>
  <c r="AA24" i="10"/>
  <c r="Z24" i="10"/>
  <c r="X24" i="10"/>
  <c r="W24" i="10"/>
  <c r="V24" i="10"/>
  <c r="U24" i="10"/>
  <c r="T24" i="10"/>
  <c r="S24" i="10"/>
  <c r="R24" i="10"/>
  <c r="P24" i="10"/>
  <c r="O24" i="10"/>
  <c r="N24" i="10"/>
  <c r="M24" i="10"/>
  <c r="L24" i="10"/>
  <c r="K24" i="10"/>
  <c r="J24" i="10"/>
  <c r="H24" i="10"/>
  <c r="G24" i="10"/>
  <c r="F24" i="10"/>
  <c r="E24" i="10"/>
  <c r="D24" i="10"/>
  <c r="C24" i="10"/>
  <c r="B24" i="10"/>
  <c r="AF23" i="10"/>
  <c r="AE23" i="10"/>
  <c r="AD23" i="10"/>
  <c r="AC23" i="10"/>
  <c r="AB23" i="10"/>
  <c r="AA23" i="10"/>
  <c r="Z23" i="10"/>
  <c r="X23" i="10"/>
  <c r="W23" i="10"/>
  <c r="V23" i="10"/>
  <c r="U23" i="10"/>
  <c r="T23" i="10"/>
  <c r="S23" i="10"/>
  <c r="R23" i="10"/>
  <c r="P23" i="10"/>
  <c r="O23" i="10"/>
  <c r="N23" i="10"/>
  <c r="M23" i="10"/>
  <c r="L23" i="10"/>
  <c r="K23" i="10"/>
  <c r="J23" i="10"/>
  <c r="H23" i="10"/>
  <c r="G23" i="10"/>
  <c r="F23" i="10"/>
  <c r="E23" i="10"/>
  <c r="D23" i="10"/>
  <c r="C23" i="10"/>
  <c r="B23" i="10"/>
  <c r="AF19" i="10"/>
  <c r="AE19" i="10"/>
  <c r="AD19" i="10"/>
  <c r="AC19" i="10"/>
  <c r="AB19" i="10"/>
  <c r="AA19" i="10"/>
  <c r="Z19" i="10"/>
  <c r="X19" i="10"/>
  <c r="W19" i="10"/>
  <c r="V19" i="10"/>
  <c r="U19" i="10"/>
  <c r="T19" i="10"/>
  <c r="S19" i="10"/>
  <c r="R19" i="10"/>
  <c r="P19" i="10"/>
  <c r="O19" i="10"/>
  <c r="N19" i="10"/>
  <c r="M19" i="10"/>
  <c r="L19" i="10"/>
  <c r="K19" i="10"/>
  <c r="J19" i="10"/>
  <c r="H19" i="10"/>
  <c r="G19" i="10"/>
  <c r="F19" i="10"/>
  <c r="E19" i="10"/>
  <c r="D19" i="10"/>
  <c r="C19" i="10"/>
  <c r="B19" i="10"/>
  <c r="AF18" i="10"/>
  <c r="AE18" i="10"/>
  <c r="AD18" i="10"/>
  <c r="AC18" i="10"/>
  <c r="AB18" i="10"/>
  <c r="AA18" i="10"/>
  <c r="Z18" i="10"/>
  <c r="X18" i="10"/>
  <c r="W18" i="10"/>
  <c r="V18" i="10"/>
  <c r="U18" i="10"/>
  <c r="T18" i="10"/>
  <c r="S18" i="10"/>
  <c r="R18" i="10"/>
  <c r="P18" i="10"/>
  <c r="O18" i="10"/>
  <c r="N18" i="10"/>
  <c r="M18" i="10"/>
  <c r="L18" i="10"/>
  <c r="K18" i="10"/>
  <c r="J18" i="10"/>
  <c r="H18" i="10"/>
  <c r="G18" i="10"/>
  <c r="F18" i="10"/>
  <c r="E18" i="10"/>
  <c r="D18" i="10"/>
  <c r="C18" i="10"/>
  <c r="B18" i="10"/>
  <c r="AF17" i="10"/>
  <c r="AE17" i="10"/>
  <c r="AD17" i="10"/>
  <c r="AC17" i="10"/>
  <c r="AB17" i="10"/>
  <c r="AA17" i="10"/>
  <c r="Z17" i="10"/>
  <c r="X17" i="10"/>
  <c r="W17" i="10"/>
  <c r="V17" i="10"/>
  <c r="U17" i="10"/>
  <c r="T17" i="10"/>
  <c r="S17" i="10"/>
  <c r="R17" i="10"/>
  <c r="P17" i="10"/>
  <c r="O17" i="10"/>
  <c r="N17" i="10"/>
  <c r="M17" i="10"/>
  <c r="L17" i="10"/>
  <c r="K17" i="10"/>
  <c r="J17" i="10"/>
  <c r="H17" i="10"/>
  <c r="G17" i="10"/>
  <c r="F17" i="10"/>
  <c r="E17" i="10"/>
  <c r="D17" i="10"/>
  <c r="C17" i="10"/>
  <c r="B17" i="10"/>
  <c r="AF16" i="10"/>
  <c r="AE16" i="10"/>
  <c r="AD16" i="10"/>
  <c r="AC16" i="10"/>
  <c r="AB16" i="10"/>
  <c r="AA16" i="10"/>
  <c r="Z16" i="10"/>
  <c r="X16" i="10"/>
  <c r="W16" i="10"/>
  <c r="V16" i="10"/>
  <c r="U16" i="10"/>
  <c r="T16" i="10"/>
  <c r="S16" i="10"/>
  <c r="R16" i="10"/>
  <c r="P16" i="10"/>
  <c r="O16" i="10"/>
  <c r="N16" i="10"/>
  <c r="M16" i="10"/>
  <c r="L16" i="10"/>
  <c r="K16" i="10"/>
  <c r="J16" i="10"/>
  <c r="H16" i="10"/>
  <c r="G16" i="10"/>
  <c r="F16" i="10"/>
  <c r="E16" i="10"/>
  <c r="D16" i="10"/>
  <c r="C16" i="10"/>
  <c r="B16" i="10"/>
  <c r="AF15" i="10"/>
  <c r="AE15" i="10"/>
  <c r="AD15" i="10"/>
  <c r="AC15" i="10"/>
  <c r="AB15" i="10"/>
  <c r="AA15" i="10"/>
  <c r="Z15" i="10"/>
  <c r="X15" i="10"/>
  <c r="W15" i="10"/>
  <c r="V15" i="10"/>
  <c r="U15" i="10"/>
  <c r="T15" i="10"/>
  <c r="S15" i="10"/>
  <c r="R15" i="10"/>
  <c r="P15" i="10"/>
  <c r="O15" i="10"/>
  <c r="N15" i="10"/>
  <c r="M15" i="10"/>
  <c r="L15" i="10"/>
  <c r="K15" i="10"/>
  <c r="J15" i="10"/>
  <c r="H15" i="10"/>
  <c r="G15" i="10"/>
  <c r="F15" i="10"/>
  <c r="E15" i="10"/>
  <c r="D15" i="10"/>
  <c r="C15" i="10"/>
  <c r="B15" i="10"/>
  <c r="AF14" i="10"/>
  <c r="AE14" i="10"/>
  <c r="AD14" i="10"/>
  <c r="AC14" i="10"/>
  <c r="AB14" i="10"/>
  <c r="AA14" i="10"/>
  <c r="Z14" i="10"/>
  <c r="X14" i="10"/>
  <c r="W14" i="10"/>
  <c r="V14" i="10"/>
  <c r="U14" i="10"/>
  <c r="T14" i="10"/>
  <c r="S14" i="10"/>
  <c r="R14" i="10"/>
  <c r="P14" i="10"/>
  <c r="O14" i="10"/>
  <c r="N14" i="10"/>
  <c r="M14" i="10"/>
  <c r="L14" i="10"/>
  <c r="K14" i="10"/>
  <c r="J14" i="10"/>
  <c r="H14" i="10"/>
  <c r="G14" i="10"/>
  <c r="F14" i="10"/>
  <c r="E14" i="10"/>
  <c r="D14" i="10"/>
  <c r="C14" i="10"/>
  <c r="B14" i="10"/>
  <c r="AF10" i="10"/>
  <c r="AE10" i="10"/>
  <c r="AD10" i="10"/>
  <c r="AC10" i="10"/>
  <c r="AB10" i="10"/>
  <c r="AA10" i="10"/>
  <c r="Z10" i="10"/>
  <c r="X10" i="10"/>
  <c r="W10" i="10"/>
  <c r="V10" i="10"/>
  <c r="U10" i="10"/>
  <c r="T10" i="10"/>
  <c r="S10" i="10"/>
  <c r="R10" i="10"/>
  <c r="P10" i="10"/>
  <c r="O10" i="10"/>
  <c r="N10" i="10"/>
  <c r="M10" i="10"/>
  <c r="L10" i="10"/>
  <c r="K10" i="10"/>
  <c r="J10" i="10"/>
  <c r="H10" i="10"/>
  <c r="G10" i="10"/>
  <c r="F10" i="10"/>
  <c r="E10" i="10"/>
  <c r="D10" i="10"/>
  <c r="C10" i="10"/>
  <c r="B10" i="10"/>
  <c r="AF9" i="10"/>
  <c r="AE9" i="10"/>
  <c r="AD9" i="10"/>
  <c r="AC9" i="10"/>
  <c r="AB9" i="10"/>
  <c r="AA9" i="10"/>
  <c r="Z9" i="10"/>
  <c r="X9" i="10"/>
  <c r="W9" i="10"/>
  <c r="V9" i="10"/>
  <c r="U9" i="10"/>
  <c r="T9" i="10"/>
  <c r="S9" i="10"/>
  <c r="R9" i="10"/>
  <c r="P9" i="10"/>
  <c r="O9" i="10"/>
  <c r="N9" i="10"/>
  <c r="M9" i="10"/>
  <c r="L9" i="10"/>
  <c r="K9" i="10"/>
  <c r="J9" i="10"/>
  <c r="H9" i="10"/>
  <c r="G9" i="10"/>
  <c r="F9" i="10"/>
  <c r="E9" i="10"/>
  <c r="D9" i="10"/>
  <c r="C9" i="10"/>
  <c r="B9" i="10"/>
  <c r="AF8" i="10"/>
  <c r="AE8" i="10"/>
  <c r="AD8" i="10"/>
  <c r="AC8" i="10"/>
  <c r="AB8" i="10"/>
  <c r="AA8" i="10"/>
  <c r="Z8" i="10"/>
  <c r="X8" i="10"/>
  <c r="W8" i="10"/>
  <c r="V8" i="10"/>
  <c r="U8" i="10"/>
  <c r="T8" i="10"/>
  <c r="S8" i="10"/>
  <c r="R8" i="10"/>
  <c r="P8" i="10"/>
  <c r="O8" i="10"/>
  <c r="N8" i="10"/>
  <c r="M8" i="10"/>
  <c r="L8" i="10"/>
  <c r="K8" i="10"/>
  <c r="J8" i="10"/>
  <c r="H8" i="10"/>
  <c r="G8" i="10"/>
  <c r="F8" i="10"/>
  <c r="E8" i="10"/>
  <c r="D8" i="10"/>
  <c r="C8" i="10"/>
  <c r="B8" i="10"/>
  <c r="AF7" i="10"/>
  <c r="AE7" i="10"/>
  <c r="AD7" i="10"/>
  <c r="AC7" i="10"/>
  <c r="AB7" i="10"/>
  <c r="AA7" i="10"/>
  <c r="Z7" i="10"/>
  <c r="X7" i="10"/>
  <c r="W7" i="10"/>
  <c r="V7" i="10"/>
  <c r="U7" i="10"/>
  <c r="T7" i="10"/>
  <c r="S7" i="10"/>
  <c r="R7" i="10"/>
  <c r="P7" i="10"/>
  <c r="O7" i="10"/>
  <c r="N7" i="10"/>
  <c r="M7" i="10"/>
  <c r="L7" i="10"/>
  <c r="K7" i="10"/>
  <c r="J7" i="10"/>
  <c r="H7" i="10"/>
  <c r="G7" i="10"/>
  <c r="F7" i="10"/>
  <c r="E7" i="10"/>
  <c r="D7" i="10"/>
  <c r="C7" i="10"/>
  <c r="B7" i="10"/>
  <c r="AF6" i="10"/>
  <c r="AE6" i="10"/>
  <c r="AD6" i="10"/>
  <c r="AC6" i="10"/>
  <c r="AB6" i="10"/>
  <c r="AA6" i="10"/>
  <c r="Z6" i="10"/>
  <c r="X6" i="10"/>
  <c r="W6" i="10"/>
  <c r="V6" i="10"/>
  <c r="U6" i="10"/>
  <c r="T6" i="10"/>
  <c r="S6" i="10"/>
  <c r="R6" i="10"/>
  <c r="P6" i="10"/>
  <c r="O6" i="10"/>
  <c r="N6" i="10"/>
  <c r="M6" i="10"/>
  <c r="L6" i="10"/>
  <c r="K6" i="10"/>
  <c r="J6" i="10"/>
  <c r="H6" i="10"/>
  <c r="G6" i="10"/>
  <c r="F6" i="10"/>
  <c r="E6" i="10"/>
  <c r="D6" i="10"/>
  <c r="C6" i="10"/>
  <c r="B6" i="10"/>
  <c r="AF5" i="10"/>
  <c r="AE5" i="10"/>
  <c r="AD5" i="10"/>
  <c r="AC5" i="10"/>
  <c r="AB5" i="10"/>
  <c r="AA5" i="10"/>
  <c r="Z5" i="10"/>
  <c r="X5" i="10"/>
  <c r="W5" i="10"/>
  <c r="V5" i="10"/>
  <c r="U5" i="10"/>
  <c r="T5" i="10"/>
  <c r="S5" i="10"/>
  <c r="R5" i="10"/>
  <c r="P5" i="10"/>
  <c r="O5" i="10"/>
  <c r="N5" i="10"/>
  <c r="M5" i="10"/>
  <c r="L5" i="10"/>
  <c r="K5" i="10"/>
  <c r="J5" i="10"/>
  <c r="H5" i="10"/>
  <c r="G5" i="10"/>
  <c r="F5" i="10"/>
  <c r="E5" i="10"/>
  <c r="D5" i="10"/>
  <c r="C5" i="10"/>
  <c r="B5" i="10"/>
  <c r="AF28" i="9"/>
  <c r="AE28" i="9"/>
  <c r="AD28" i="9"/>
  <c r="AC28" i="9"/>
  <c r="AB28" i="9"/>
  <c r="AA28" i="9"/>
  <c r="Z28" i="9"/>
  <c r="X28" i="9"/>
  <c r="W28" i="9"/>
  <c r="V28" i="9"/>
  <c r="U28" i="9"/>
  <c r="T28" i="9"/>
  <c r="S28" i="9"/>
  <c r="R28" i="9"/>
  <c r="P28" i="9"/>
  <c r="O28" i="9"/>
  <c r="N28" i="9"/>
  <c r="M28" i="9"/>
  <c r="L28" i="9"/>
  <c r="K28" i="9"/>
  <c r="J28" i="9"/>
  <c r="H28" i="9"/>
  <c r="G28" i="9"/>
  <c r="F28" i="9"/>
  <c r="E28" i="9"/>
  <c r="D28" i="9"/>
  <c r="C28" i="9"/>
  <c r="B28" i="9"/>
  <c r="AF27" i="9"/>
  <c r="AE27" i="9"/>
  <c r="AD27" i="9"/>
  <c r="AC27" i="9"/>
  <c r="AB27" i="9"/>
  <c r="AA27" i="9"/>
  <c r="Z27" i="9"/>
  <c r="X27" i="9"/>
  <c r="W27" i="9"/>
  <c r="V27" i="9"/>
  <c r="U27" i="9"/>
  <c r="T27" i="9"/>
  <c r="S27" i="9"/>
  <c r="R27" i="9"/>
  <c r="P27" i="9"/>
  <c r="O27" i="9"/>
  <c r="N27" i="9"/>
  <c r="M27" i="9"/>
  <c r="L27" i="9"/>
  <c r="K27" i="9"/>
  <c r="J27" i="9"/>
  <c r="H27" i="9"/>
  <c r="G27" i="9"/>
  <c r="F27" i="9"/>
  <c r="E27" i="9"/>
  <c r="D27" i="9"/>
  <c r="C27" i="9"/>
  <c r="B27" i="9"/>
  <c r="AF26" i="9"/>
  <c r="AE26" i="9"/>
  <c r="AD26" i="9"/>
  <c r="AC26" i="9"/>
  <c r="AB26" i="9"/>
  <c r="AA26" i="9"/>
  <c r="Z26" i="9"/>
  <c r="X26" i="9"/>
  <c r="W26" i="9"/>
  <c r="V26" i="9"/>
  <c r="U26" i="9"/>
  <c r="T26" i="9"/>
  <c r="S26" i="9"/>
  <c r="R26" i="9"/>
  <c r="P26" i="9"/>
  <c r="O26" i="9"/>
  <c r="N26" i="9"/>
  <c r="M26" i="9"/>
  <c r="L26" i="9"/>
  <c r="K26" i="9"/>
  <c r="J26" i="9"/>
  <c r="H26" i="9"/>
  <c r="G26" i="9"/>
  <c r="F26" i="9"/>
  <c r="E26" i="9"/>
  <c r="D26" i="9"/>
  <c r="C26" i="9"/>
  <c r="B26" i="9"/>
  <c r="AF25" i="9"/>
  <c r="AE25" i="9"/>
  <c r="AD25" i="9"/>
  <c r="AC25" i="9"/>
  <c r="AB25" i="9"/>
  <c r="AA25" i="9"/>
  <c r="Z25" i="9"/>
  <c r="X25" i="9"/>
  <c r="W25" i="9"/>
  <c r="V25" i="9"/>
  <c r="U25" i="9"/>
  <c r="T25" i="9"/>
  <c r="S25" i="9"/>
  <c r="R25" i="9"/>
  <c r="P25" i="9"/>
  <c r="O25" i="9"/>
  <c r="N25" i="9"/>
  <c r="M25" i="9"/>
  <c r="L25" i="9"/>
  <c r="K25" i="9"/>
  <c r="J25" i="9"/>
  <c r="H25" i="9"/>
  <c r="G25" i="9"/>
  <c r="F25" i="9"/>
  <c r="E25" i="9"/>
  <c r="D25" i="9"/>
  <c r="C25" i="9"/>
  <c r="B25" i="9"/>
  <c r="AF24" i="9"/>
  <c r="AE24" i="9"/>
  <c r="AD24" i="9"/>
  <c r="AC24" i="9"/>
  <c r="AB24" i="9"/>
  <c r="AA24" i="9"/>
  <c r="Z24" i="9"/>
  <c r="X24" i="9"/>
  <c r="W24" i="9"/>
  <c r="V24" i="9"/>
  <c r="U24" i="9"/>
  <c r="T24" i="9"/>
  <c r="S24" i="9"/>
  <c r="R24" i="9"/>
  <c r="P24" i="9"/>
  <c r="O24" i="9"/>
  <c r="N24" i="9"/>
  <c r="M24" i="9"/>
  <c r="L24" i="9"/>
  <c r="K24" i="9"/>
  <c r="J24" i="9"/>
  <c r="H24" i="9"/>
  <c r="G24" i="9"/>
  <c r="F24" i="9"/>
  <c r="E24" i="9"/>
  <c r="D24" i="9"/>
  <c r="C24" i="9"/>
  <c r="B24" i="9"/>
  <c r="AF23" i="9"/>
  <c r="AE23" i="9"/>
  <c r="AD23" i="9"/>
  <c r="AC23" i="9"/>
  <c r="AB23" i="9"/>
  <c r="AA23" i="9"/>
  <c r="Z23" i="9"/>
  <c r="X23" i="9"/>
  <c r="W23" i="9"/>
  <c r="V23" i="9"/>
  <c r="U23" i="9"/>
  <c r="T23" i="9"/>
  <c r="S23" i="9"/>
  <c r="R23" i="9"/>
  <c r="P23" i="9"/>
  <c r="O23" i="9"/>
  <c r="N23" i="9"/>
  <c r="M23" i="9"/>
  <c r="L23" i="9"/>
  <c r="K23" i="9"/>
  <c r="J23" i="9"/>
  <c r="H23" i="9"/>
  <c r="G23" i="9"/>
  <c r="F23" i="9"/>
  <c r="E23" i="9"/>
  <c r="D23" i="9"/>
  <c r="C23" i="9"/>
  <c r="B23" i="9"/>
  <c r="AF19" i="9"/>
  <c r="AE19" i="9"/>
  <c r="AD19" i="9"/>
  <c r="AC19" i="9"/>
  <c r="AB19" i="9"/>
  <c r="AA19" i="9"/>
  <c r="Z19" i="9"/>
  <c r="X19" i="9"/>
  <c r="W19" i="9"/>
  <c r="V19" i="9"/>
  <c r="U19" i="9"/>
  <c r="T19" i="9"/>
  <c r="S19" i="9"/>
  <c r="R19" i="9"/>
  <c r="P19" i="9"/>
  <c r="O19" i="9"/>
  <c r="N19" i="9"/>
  <c r="M19" i="9"/>
  <c r="L19" i="9"/>
  <c r="K19" i="9"/>
  <c r="J19" i="9"/>
  <c r="H19" i="9"/>
  <c r="G19" i="9"/>
  <c r="F19" i="9"/>
  <c r="E19" i="9"/>
  <c r="D19" i="9"/>
  <c r="C19" i="9"/>
  <c r="B19" i="9"/>
  <c r="AF18" i="9"/>
  <c r="AE18" i="9"/>
  <c r="AD18" i="9"/>
  <c r="AC18" i="9"/>
  <c r="AB18" i="9"/>
  <c r="AA18" i="9"/>
  <c r="Z18" i="9"/>
  <c r="X18" i="9"/>
  <c r="W18" i="9"/>
  <c r="V18" i="9"/>
  <c r="U18" i="9"/>
  <c r="T18" i="9"/>
  <c r="S18" i="9"/>
  <c r="R18" i="9"/>
  <c r="P18" i="9"/>
  <c r="O18" i="9"/>
  <c r="N18" i="9"/>
  <c r="M18" i="9"/>
  <c r="L18" i="9"/>
  <c r="K18" i="9"/>
  <c r="J18" i="9"/>
  <c r="H18" i="9"/>
  <c r="G18" i="9"/>
  <c r="F18" i="9"/>
  <c r="E18" i="9"/>
  <c r="D18" i="9"/>
  <c r="C18" i="9"/>
  <c r="B18" i="9"/>
  <c r="AF17" i="9"/>
  <c r="AE17" i="9"/>
  <c r="AD17" i="9"/>
  <c r="AC17" i="9"/>
  <c r="AB17" i="9"/>
  <c r="AA17" i="9"/>
  <c r="Z17" i="9"/>
  <c r="X17" i="9"/>
  <c r="W17" i="9"/>
  <c r="V17" i="9"/>
  <c r="U17" i="9"/>
  <c r="T17" i="9"/>
  <c r="S17" i="9"/>
  <c r="R17" i="9"/>
  <c r="P17" i="9"/>
  <c r="O17" i="9"/>
  <c r="N17" i="9"/>
  <c r="M17" i="9"/>
  <c r="L17" i="9"/>
  <c r="K17" i="9"/>
  <c r="J17" i="9"/>
  <c r="H17" i="9"/>
  <c r="G17" i="9"/>
  <c r="F17" i="9"/>
  <c r="E17" i="9"/>
  <c r="D17" i="9"/>
  <c r="C17" i="9"/>
  <c r="B17" i="9"/>
  <c r="AF16" i="9"/>
  <c r="AE16" i="9"/>
  <c r="AD16" i="9"/>
  <c r="AC16" i="9"/>
  <c r="AB16" i="9"/>
  <c r="AA16" i="9"/>
  <c r="Z16" i="9"/>
  <c r="X16" i="9"/>
  <c r="W16" i="9"/>
  <c r="V16" i="9"/>
  <c r="U16" i="9"/>
  <c r="T16" i="9"/>
  <c r="S16" i="9"/>
  <c r="R16" i="9"/>
  <c r="P16" i="9"/>
  <c r="O16" i="9"/>
  <c r="N16" i="9"/>
  <c r="M16" i="9"/>
  <c r="L16" i="9"/>
  <c r="K16" i="9"/>
  <c r="J16" i="9"/>
  <c r="H16" i="9"/>
  <c r="G16" i="9"/>
  <c r="F16" i="9"/>
  <c r="E16" i="9"/>
  <c r="D16" i="9"/>
  <c r="C16" i="9"/>
  <c r="B16" i="9"/>
  <c r="AF15" i="9"/>
  <c r="AE15" i="9"/>
  <c r="AD15" i="9"/>
  <c r="AC15" i="9"/>
  <c r="AB15" i="9"/>
  <c r="AA15" i="9"/>
  <c r="Z15" i="9"/>
  <c r="X15" i="9"/>
  <c r="W15" i="9"/>
  <c r="V15" i="9"/>
  <c r="U15" i="9"/>
  <c r="T15" i="9"/>
  <c r="S15" i="9"/>
  <c r="R15" i="9"/>
  <c r="P15" i="9"/>
  <c r="O15" i="9"/>
  <c r="N15" i="9"/>
  <c r="M15" i="9"/>
  <c r="L15" i="9"/>
  <c r="K15" i="9"/>
  <c r="J15" i="9"/>
  <c r="H15" i="9"/>
  <c r="G15" i="9"/>
  <c r="F15" i="9"/>
  <c r="E15" i="9"/>
  <c r="D15" i="9"/>
  <c r="C15" i="9"/>
  <c r="B15" i="9"/>
  <c r="AF14" i="9"/>
  <c r="AE14" i="9"/>
  <c r="AD14" i="9"/>
  <c r="AC14" i="9"/>
  <c r="AB14" i="9"/>
  <c r="AA14" i="9"/>
  <c r="Z14" i="9"/>
  <c r="X14" i="9"/>
  <c r="W14" i="9"/>
  <c r="V14" i="9"/>
  <c r="U14" i="9"/>
  <c r="T14" i="9"/>
  <c r="S14" i="9"/>
  <c r="R14" i="9"/>
  <c r="P14" i="9"/>
  <c r="O14" i="9"/>
  <c r="N14" i="9"/>
  <c r="M14" i="9"/>
  <c r="L14" i="9"/>
  <c r="K14" i="9"/>
  <c r="J14" i="9"/>
  <c r="H14" i="9"/>
  <c r="G14" i="9"/>
  <c r="F14" i="9"/>
  <c r="E14" i="9"/>
  <c r="D14" i="9"/>
  <c r="C14" i="9"/>
  <c r="B14" i="9"/>
  <c r="AF10" i="9"/>
  <c r="AE10" i="9"/>
  <c r="AD10" i="9"/>
  <c r="AC10" i="9"/>
  <c r="AB10" i="9"/>
  <c r="AA10" i="9"/>
  <c r="Z10" i="9"/>
  <c r="X10" i="9"/>
  <c r="W10" i="9"/>
  <c r="V10" i="9"/>
  <c r="U10" i="9"/>
  <c r="T10" i="9"/>
  <c r="S10" i="9"/>
  <c r="R10" i="9"/>
  <c r="P10" i="9"/>
  <c r="O10" i="9"/>
  <c r="N10" i="9"/>
  <c r="M10" i="9"/>
  <c r="L10" i="9"/>
  <c r="K10" i="9"/>
  <c r="J10" i="9"/>
  <c r="H10" i="9"/>
  <c r="G10" i="9"/>
  <c r="F10" i="9"/>
  <c r="E10" i="9"/>
  <c r="D10" i="9"/>
  <c r="C10" i="9"/>
  <c r="B10" i="9"/>
  <c r="AF9" i="9"/>
  <c r="AE9" i="9"/>
  <c r="AD9" i="9"/>
  <c r="AC9" i="9"/>
  <c r="AB9" i="9"/>
  <c r="AA9" i="9"/>
  <c r="Z9" i="9"/>
  <c r="X9" i="9"/>
  <c r="W9" i="9"/>
  <c r="V9" i="9"/>
  <c r="U9" i="9"/>
  <c r="T9" i="9"/>
  <c r="S9" i="9"/>
  <c r="R9" i="9"/>
  <c r="P9" i="9"/>
  <c r="O9" i="9"/>
  <c r="N9" i="9"/>
  <c r="M9" i="9"/>
  <c r="L9" i="9"/>
  <c r="K9" i="9"/>
  <c r="J9" i="9"/>
  <c r="H9" i="9"/>
  <c r="G9" i="9"/>
  <c r="F9" i="9"/>
  <c r="E9" i="9"/>
  <c r="D9" i="9"/>
  <c r="C9" i="9"/>
  <c r="B9" i="9"/>
  <c r="AF8" i="9"/>
  <c r="AE8" i="9"/>
  <c r="AD8" i="9"/>
  <c r="AC8" i="9"/>
  <c r="AB8" i="9"/>
  <c r="AA8" i="9"/>
  <c r="Z8" i="9"/>
  <c r="X8" i="9"/>
  <c r="W8" i="9"/>
  <c r="V8" i="9"/>
  <c r="U8" i="9"/>
  <c r="T8" i="9"/>
  <c r="S8" i="9"/>
  <c r="R8" i="9"/>
  <c r="P8" i="9"/>
  <c r="O8" i="9"/>
  <c r="N8" i="9"/>
  <c r="M8" i="9"/>
  <c r="L8" i="9"/>
  <c r="K8" i="9"/>
  <c r="J8" i="9"/>
  <c r="H8" i="9"/>
  <c r="G8" i="9"/>
  <c r="F8" i="9"/>
  <c r="E8" i="9"/>
  <c r="D8" i="9"/>
  <c r="C8" i="9"/>
  <c r="B8" i="9"/>
  <c r="AF7" i="9"/>
  <c r="AE7" i="9"/>
  <c r="AD7" i="9"/>
  <c r="AC7" i="9"/>
  <c r="AB7" i="9"/>
  <c r="AA7" i="9"/>
  <c r="Z7" i="9"/>
  <c r="X7" i="9"/>
  <c r="W7" i="9"/>
  <c r="V7" i="9"/>
  <c r="U7" i="9"/>
  <c r="T7" i="9"/>
  <c r="S7" i="9"/>
  <c r="R7" i="9"/>
  <c r="P7" i="9"/>
  <c r="O7" i="9"/>
  <c r="N7" i="9"/>
  <c r="M7" i="9"/>
  <c r="L7" i="9"/>
  <c r="K7" i="9"/>
  <c r="J7" i="9"/>
  <c r="H7" i="9"/>
  <c r="G7" i="9"/>
  <c r="F7" i="9"/>
  <c r="E7" i="9"/>
  <c r="D7" i="9"/>
  <c r="C7" i="9"/>
  <c r="B7" i="9"/>
  <c r="AF6" i="9"/>
  <c r="AE6" i="9"/>
  <c r="AD6" i="9"/>
  <c r="AC6" i="9"/>
  <c r="AB6" i="9"/>
  <c r="AA6" i="9"/>
  <c r="Z6" i="9"/>
  <c r="X6" i="9"/>
  <c r="W6" i="9"/>
  <c r="V6" i="9"/>
  <c r="U6" i="9"/>
  <c r="T6" i="9"/>
  <c r="S6" i="9"/>
  <c r="R6" i="9"/>
  <c r="P6" i="9"/>
  <c r="O6" i="9"/>
  <c r="N6" i="9"/>
  <c r="M6" i="9"/>
  <c r="L6" i="9"/>
  <c r="K6" i="9"/>
  <c r="J6" i="9"/>
  <c r="H6" i="9"/>
  <c r="G6" i="9"/>
  <c r="F6" i="9"/>
  <c r="E6" i="9"/>
  <c r="D6" i="9"/>
  <c r="C6" i="9"/>
  <c r="B6" i="9"/>
  <c r="AF5" i="9"/>
  <c r="AE5" i="9"/>
  <c r="AD5" i="9"/>
  <c r="AC5" i="9"/>
  <c r="AB5" i="9"/>
  <c r="AA5" i="9"/>
  <c r="Z5" i="9"/>
  <c r="X5" i="9"/>
  <c r="W5" i="9"/>
  <c r="V5" i="9"/>
  <c r="U5" i="9"/>
  <c r="T5" i="9"/>
  <c r="S5" i="9"/>
  <c r="R5" i="9"/>
  <c r="P5" i="9"/>
  <c r="O5" i="9"/>
  <c r="N5" i="9"/>
  <c r="M5" i="9"/>
  <c r="L5" i="9"/>
  <c r="K5" i="9"/>
  <c r="J5" i="9"/>
  <c r="H5" i="9"/>
  <c r="G5" i="9"/>
  <c r="F5" i="9"/>
  <c r="E5" i="9"/>
  <c r="D5" i="9"/>
  <c r="C5" i="9"/>
  <c r="B5" i="9"/>
  <c r="AF28" i="7"/>
  <c r="AE28" i="7"/>
  <c r="AD28" i="7"/>
  <c r="AC28" i="7"/>
  <c r="AB28" i="7"/>
  <c r="AA28" i="7"/>
  <c r="Z28" i="7"/>
  <c r="X28" i="7"/>
  <c r="W28" i="7"/>
  <c r="V28" i="7"/>
  <c r="U28" i="7"/>
  <c r="T28" i="7"/>
  <c r="S28" i="7"/>
  <c r="R28" i="7"/>
  <c r="P28" i="7"/>
  <c r="O28" i="7"/>
  <c r="N28" i="7"/>
  <c r="M28" i="7"/>
  <c r="L28" i="7"/>
  <c r="K28" i="7"/>
  <c r="J28" i="7"/>
  <c r="H28" i="7"/>
  <c r="G28" i="7"/>
  <c r="F28" i="7"/>
  <c r="E28" i="7"/>
  <c r="D28" i="7"/>
  <c r="C28" i="7"/>
  <c r="B28" i="7"/>
  <c r="AF27" i="7"/>
  <c r="AE27" i="7"/>
  <c r="AD27" i="7"/>
  <c r="AC27" i="7"/>
  <c r="AB27" i="7"/>
  <c r="AA27" i="7"/>
  <c r="Z27" i="7"/>
  <c r="X27" i="7"/>
  <c r="W27" i="7"/>
  <c r="V27" i="7"/>
  <c r="U27" i="7"/>
  <c r="T27" i="7"/>
  <c r="S27" i="7"/>
  <c r="R27" i="7"/>
  <c r="P27" i="7"/>
  <c r="O27" i="7"/>
  <c r="N27" i="7"/>
  <c r="M27" i="7"/>
  <c r="L27" i="7"/>
  <c r="K27" i="7"/>
  <c r="J27" i="7"/>
  <c r="H27" i="7"/>
  <c r="G27" i="7"/>
  <c r="F27" i="7"/>
  <c r="E27" i="7"/>
  <c r="D27" i="7"/>
  <c r="C27" i="7"/>
  <c r="B27" i="7"/>
  <c r="AF26" i="7"/>
  <c r="AE26" i="7"/>
  <c r="AD26" i="7"/>
  <c r="AC26" i="7"/>
  <c r="AB26" i="7"/>
  <c r="AA26" i="7"/>
  <c r="Z26" i="7"/>
  <c r="X26" i="7"/>
  <c r="W26" i="7"/>
  <c r="V26" i="7"/>
  <c r="U26" i="7"/>
  <c r="T26" i="7"/>
  <c r="S26" i="7"/>
  <c r="R26" i="7"/>
  <c r="P26" i="7"/>
  <c r="O26" i="7"/>
  <c r="N26" i="7"/>
  <c r="M26" i="7"/>
  <c r="L26" i="7"/>
  <c r="K26" i="7"/>
  <c r="J26" i="7"/>
  <c r="H26" i="7"/>
  <c r="G26" i="7"/>
  <c r="F26" i="7"/>
  <c r="E26" i="7"/>
  <c r="D26" i="7"/>
  <c r="C26" i="7"/>
  <c r="B26" i="7"/>
  <c r="AF25" i="7"/>
  <c r="AE25" i="7"/>
  <c r="AD25" i="7"/>
  <c r="AC25" i="7"/>
  <c r="AB25" i="7"/>
  <c r="AA25" i="7"/>
  <c r="Z25" i="7"/>
  <c r="X25" i="7"/>
  <c r="W25" i="7"/>
  <c r="V25" i="7"/>
  <c r="U25" i="7"/>
  <c r="T25" i="7"/>
  <c r="S25" i="7"/>
  <c r="R25" i="7"/>
  <c r="P25" i="7"/>
  <c r="O25" i="7"/>
  <c r="N25" i="7"/>
  <c r="M25" i="7"/>
  <c r="L25" i="7"/>
  <c r="K25" i="7"/>
  <c r="J25" i="7"/>
  <c r="H25" i="7"/>
  <c r="G25" i="7"/>
  <c r="F25" i="7"/>
  <c r="E25" i="7"/>
  <c r="D25" i="7"/>
  <c r="C25" i="7"/>
  <c r="B25" i="7"/>
  <c r="AF24" i="7"/>
  <c r="AE24" i="7"/>
  <c r="AD24" i="7"/>
  <c r="AC24" i="7"/>
  <c r="AB24" i="7"/>
  <c r="AA24" i="7"/>
  <c r="Z24" i="7"/>
  <c r="X24" i="7"/>
  <c r="W24" i="7"/>
  <c r="V24" i="7"/>
  <c r="U24" i="7"/>
  <c r="T24" i="7"/>
  <c r="S24" i="7"/>
  <c r="R24" i="7"/>
  <c r="P24" i="7"/>
  <c r="O24" i="7"/>
  <c r="N24" i="7"/>
  <c r="M24" i="7"/>
  <c r="L24" i="7"/>
  <c r="K24" i="7"/>
  <c r="J24" i="7"/>
  <c r="H24" i="7"/>
  <c r="G24" i="7"/>
  <c r="F24" i="7"/>
  <c r="E24" i="7"/>
  <c r="D24" i="7"/>
  <c r="C24" i="7"/>
  <c r="B24" i="7"/>
  <c r="AF23" i="7"/>
  <c r="AE23" i="7"/>
  <c r="AD23" i="7"/>
  <c r="AC23" i="7"/>
  <c r="AB23" i="7"/>
  <c r="AA23" i="7"/>
  <c r="Z23" i="7"/>
  <c r="X23" i="7"/>
  <c r="W23" i="7"/>
  <c r="V23" i="7"/>
  <c r="U23" i="7"/>
  <c r="T23" i="7"/>
  <c r="S23" i="7"/>
  <c r="R23" i="7"/>
  <c r="P23" i="7"/>
  <c r="O23" i="7"/>
  <c r="N23" i="7"/>
  <c r="M23" i="7"/>
  <c r="L23" i="7"/>
  <c r="K23" i="7"/>
  <c r="J23" i="7"/>
  <c r="H23" i="7"/>
  <c r="G23" i="7"/>
  <c r="F23" i="7"/>
  <c r="E23" i="7"/>
  <c r="D23" i="7"/>
  <c r="C23" i="7"/>
  <c r="B23" i="7"/>
  <c r="AF19" i="7"/>
  <c r="AE19" i="7"/>
  <c r="AD19" i="7"/>
  <c r="AC19" i="7"/>
  <c r="AB19" i="7"/>
  <c r="AA19" i="7"/>
  <c r="Z19" i="7"/>
  <c r="X19" i="7"/>
  <c r="W19" i="7"/>
  <c r="V19" i="7"/>
  <c r="U19" i="7"/>
  <c r="T19" i="7"/>
  <c r="S19" i="7"/>
  <c r="R19" i="7"/>
  <c r="P19" i="7"/>
  <c r="O19" i="7"/>
  <c r="N19" i="7"/>
  <c r="M19" i="7"/>
  <c r="L19" i="7"/>
  <c r="K19" i="7"/>
  <c r="J19" i="7"/>
  <c r="H19" i="7"/>
  <c r="G19" i="7"/>
  <c r="F19" i="7"/>
  <c r="E19" i="7"/>
  <c r="D19" i="7"/>
  <c r="C19" i="7"/>
  <c r="B19" i="7"/>
  <c r="AF18" i="7"/>
  <c r="AE18" i="7"/>
  <c r="AD18" i="7"/>
  <c r="AC18" i="7"/>
  <c r="AB18" i="7"/>
  <c r="AA18" i="7"/>
  <c r="Z18" i="7"/>
  <c r="X18" i="7"/>
  <c r="W18" i="7"/>
  <c r="V18" i="7"/>
  <c r="U18" i="7"/>
  <c r="T18" i="7"/>
  <c r="S18" i="7"/>
  <c r="R18" i="7"/>
  <c r="P18" i="7"/>
  <c r="O18" i="7"/>
  <c r="N18" i="7"/>
  <c r="M18" i="7"/>
  <c r="L18" i="7"/>
  <c r="K18" i="7"/>
  <c r="J18" i="7"/>
  <c r="H18" i="7"/>
  <c r="G18" i="7"/>
  <c r="F18" i="7"/>
  <c r="E18" i="7"/>
  <c r="D18" i="7"/>
  <c r="C18" i="7"/>
  <c r="B18" i="7"/>
  <c r="AF17" i="7"/>
  <c r="AE17" i="7"/>
  <c r="AD17" i="7"/>
  <c r="AC17" i="7"/>
  <c r="AB17" i="7"/>
  <c r="AA17" i="7"/>
  <c r="Z17" i="7"/>
  <c r="X17" i="7"/>
  <c r="W17" i="7"/>
  <c r="V17" i="7"/>
  <c r="U17" i="7"/>
  <c r="T17" i="7"/>
  <c r="S17" i="7"/>
  <c r="R17" i="7"/>
  <c r="P17" i="7"/>
  <c r="O17" i="7"/>
  <c r="N17" i="7"/>
  <c r="M17" i="7"/>
  <c r="L17" i="7"/>
  <c r="K17" i="7"/>
  <c r="J17" i="7"/>
  <c r="H17" i="7"/>
  <c r="G17" i="7"/>
  <c r="F17" i="7"/>
  <c r="E17" i="7"/>
  <c r="D17" i="7"/>
  <c r="C17" i="7"/>
  <c r="B17" i="7"/>
  <c r="AF16" i="7"/>
  <c r="AE16" i="7"/>
  <c r="AD16" i="7"/>
  <c r="AC16" i="7"/>
  <c r="AB16" i="7"/>
  <c r="AA16" i="7"/>
  <c r="Z16" i="7"/>
  <c r="X16" i="7"/>
  <c r="W16" i="7"/>
  <c r="V16" i="7"/>
  <c r="U16" i="7"/>
  <c r="T16" i="7"/>
  <c r="S16" i="7"/>
  <c r="R16" i="7"/>
  <c r="P16" i="7"/>
  <c r="O16" i="7"/>
  <c r="N16" i="7"/>
  <c r="M16" i="7"/>
  <c r="L16" i="7"/>
  <c r="K16" i="7"/>
  <c r="J16" i="7"/>
  <c r="H16" i="7"/>
  <c r="G16" i="7"/>
  <c r="F16" i="7"/>
  <c r="E16" i="7"/>
  <c r="D16" i="7"/>
  <c r="C16" i="7"/>
  <c r="B16" i="7"/>
  <c r="AF15" i="7"/>
  <c r="AE15" i="7"/>
  <c r="AD15" i="7"/>
  <c r="AC15" i="7"/>
  <c r="AB15" i="7"/>
  <c r="AA15" i="7"/>
  <c r="Z15" i="7"/>
  <c r="X15" i="7"/>
  <c r="W15" i="7"/>
  <c r="V15" i="7"/>
  <c r="U15" i="7"/>
  <c r="T15" i="7"/>
  <c r="S15" i="7"/>
  <c r="R15" i="7"/>
  <c r="P15" i="7"/>
  <c r="O15" i="7"/>
  <c r="N15" i="7"/>
  <c r="M15" i="7"/>
  <c r="L15" i="7"/>
  <c r="K15" i="7"/>
  <c r="J15" i="7"/>
  <c r="H15" i="7"/>
  <c r="G15" i="7"/>
  <c r="F15" i="7"/>
  <c r="E15" i="7"/>
  <c r="D15" i="7"/>
  <c r="C15" i="7"/>
  <c r="B15" i="7"/>
  <c r="AF14" i="7"/>
  <c r="AE14" i="7"/>
  <c r="AD14" i="7"/>
  <c r="AC14" i="7"/>
  <c r="AB14" i="7"/>
  <c r="AA14" i="7"/>
  <c r="Z14" i="7"/>
  <c r="X14" i="7"/>
  <c r="W14" i="7"/>
  <c r="V14" i="7"/>
  <c r="U14" i="7"/>
  <c r="T14" i="7"/>
  <c r="S14" i="7"/>
  <c r="R14" i="7"/>
  <c r="P14" i="7"/>
  <c r="O14" i="7"/>
  <c r="N14" i="7"/>
  <c r="M14" i="7"/>
  <c r="L14" i="7"/>
  <c r="K14" i="7"/>
  <c r="J14" i="7"/>
  <c r="H14" i="7"/>
  <c r="G14" i="7"/>
  <c r="F14" i="7"/>
  <c r="E14" i="7"/>
  <c r="D14" i="7"/>
  <c r="C14" i="7"/>
  <c r="B14" i="7"/>
  <c r="AF10" i="7"/>
  <c r="AE10" i="7"/>
  <c r="AD10" i="7"/>
  <c r="AC10" i="7"/>
  <c r="AB10" i="7"/>
  <c r="AA10" i="7"/>
  <c r="Z10" i="7"/>
  <c r="X10" i="7"/>
  <c r="W10" i="7"/>
  <c r="V10" i="7"/>
  <c r="U10" i="7"/>
  <c r="T10" i="7"/>
  <c r="S10" i="7"/>
  <c r="R10" i="7"/>
  <c r="P10" i="7"/>
  <c r="O10" i="7"/>
  <c r="N10" i="7"/>
  <c r="M10" i="7"/>
  <c r="L10" i="7"/>
  <c r="K10" i="7"/>
  <c r="J10" i="7"/>
  <c r="H10" i="7"/>
  <c r="G10" i="7"/>
  <c r="F10" i="7"/>
  <c r="E10" i="7"/>
  <c r="D10" i="7"/>
  <c r="C10" i="7"/>
  <c r="B10" i="7"/>
  <c r="AF9" i="7"/>
  <c r="AE9" i="7"/>
  <c r="AD9" i="7"/>
  <c r="AC9" i="7"/>
  <c r="AB9" i="7"/>
  <c r="AA9" i="7"/>
  <c r="Z9" i="7"/>
  <c r="X9" i="7"/>
  <c r="W9" i="7"/>
  <c r="V9" i="7"/>
  <c r="U9" i="7"/>
  <c r="T9" i="7"/>
  <c r="S9" i="7"/>
  <c r="R9" i="7"/>
  <c r="P9" i="7"/>
  <c r="O9" i="7"/>
  <c r="N9" i="7"/>
  <c r="M9" i="7"/>
  <c r="L9" i="7"/>
  <c r="K9" i="7"/>
  <c r="J9" i="7"/>
  <c r="H9" i="7"/>
  <c r="G9" i="7"/>
  <c r="F9" i="7"/>
  <c r="E9" i="7"/>
  <c r="D9" i="7"/>
  <c r="C9" i="7"/>
  <c r="B9" i="7"/>
  <c r="AF8" i="7"/>
  <c r="AE8" i="7"/>
  <c r="AD8" i="7"/>
  <c r="AC8" i="7"/>
  <c r="AB8" i="7"/>
  <c r="AA8" i="7"/>
  <c r="Z8" i="7"/>
  <c r="X8" i="7"/>
  <c r="W8" i="7"/>
  <c r="V8" i="7"/>
  <c r="U8" i="7"/>
  <c r="T8" i="7"/>
  <c r="S8" i="7"/>
  <c r="R8" i="7"/>
  <c r="P8" i="7"/>
  <c r="O8" i="7"/>
  <c r="N8" i="7"/>
  <c r="M8" i="7"/>
  <c r="L8" i="7"/>
  <c r="K8" i="7"/>
  <c r="J8" i="7"/>
  <c r="H8" i="7"/>
  <c r="G8" i="7"/>
  <c r="F8" i="7"/>
  <c r="E8" i="7"/>
  <c r="D8" i="7"/>
  <c r="C8" i="7"/>
  <c r="B8" i="7"/>
  <c r="AF7" i="7"/>
  <c r="AE7" i="7"/>
  <c r="AD7" i="7"/>
  <c r="AC7" i="7"/>
  <c r="AB7" i="7"/>
  <c r="AA7" i="7"/>
  <c r="Z7" i="7"/>
  <c r="X7" i="7"/>
  <c r="W7" i="7"/>
  <c r="V7" i="7"/>
  <c r="U7" i="7"/>
  <c r="T7" i="7"/>
  <c r="S7" i="7"/>
  <c r="R7" i="7"/>
  <c r="P7" i="7"/>
  <c r="O7" i="7"/>
  <c r="N7" i="7"/>
  <c r="M7" i="7"/>
  <c r="L7" i="7"/>
  <c r="K7" i="7"/>
  <c r="J7" i="7"/>
  <c r="H7" i="7"/>
  <c r="G7" i="7"/>
  <c r="F7" i="7"/>
  <c r="E7" i="7"/>
  <c r="D7" i="7"/>
  <c r="C7" i="7"/>
  <c r="B7" i="7"/>
  <c r="AF6" i="7"/>
  <c r="AE6" i="7"/>
  <c r="AD6" i="7"/>
  <c r="AC6" i="7"/>
  <c r="AB6" i="7"/>
  <c r="AA6" i="7"/>
  <c r="Z6" i="7"/>
  <c r="X6" i="7"/>
  <c r="W6" i="7"/>
  <c r="V6" i="7"/>
  <c r="U6" i="7"/>
  <c r="T6" i="7"/>
  <c r="S6" i="7"/>
  <c r="R6" i="7"/>
  <c r="P6" i="7"/>
  <c r="O6" i="7"/>
  <c r="N6" i="7"/>
  <c r="M6" i="7"/>
  <c r="L6" i="7"/>
  <c r="K6" i="7"/>
  <c r="J6" i="7"/>
  <c r="H6" i="7"/>
  <c r="G6" i="7"/>
  <c r="F6" i="7"/>
  <c r="E6" i="7"/>
  <c r="D6" i="7"/>
  <c r="C6" i="7"/>
  <c r="B6" i="7"/>
  <c r="AF5" i="7"/>
  <c r="AE5" i="7"/>
  <c r="AD5" i="7"/>
  <c r="AC5" i="7"/>
  <c r="AB5" i="7"/>
  <c r="AA5" i="7"/>
  <c r="Z5" i="7"/>
  <c r="X5" i="7"/>
  <c r="W5" i="7"/>
  <c r="V5" i="7"/>
  <c r="U5" i="7"/>
  <c r="T5" i="7"/>
  <c r="S5" i="7"/>
  <c r="R5" i="7"/>
  <c r="P5" i="7"/>
  <c r="O5" i="7"/>
  <c r="N5" i="7"/>
  <c r="M5" i="7"/>
  <c r="L5" i="7"/>
  <c r="K5" i="7"/>
  <c r="J5" i="7"/>
  <c r="H5" i="7"/>
  <c r="G5" i="7"/>
  <c r="F5" i="7"/>
  <c r="E5" i="7"/>
  <c r="D5" i="7"/>
  <c r="C5" i="7"/>
  <c r="B5" i="7"/>
  <c r="AF28" i="6"/>
  <c r="AE28" i="6"/>
  <c r="AD28" i="6"/>
  <c r="AC28" i="6"/>
  <c r="AB28" i="6"/>
  <c r="AA28" i="6"/>
  <c r="Z28" i="6"/>
  <c r="X28" i="6"/>
  <c r="W28" i="6"/>
  <c r="V28" i="6"/>
  <c r="U28" i="6"/>
  <c r="T28" i="6"/>
  <c r="S28" i="6"/>
  <c r="R28" i="6"/>
  <c r="P28" i="6"/>
  <c r="O28" i="6"/>
  <c r="N28" i="6"/>
  <c r="M28" i="6"/>
  <c r="L28" i="6"/>
  <c r="K28" i="6"/>
  <c r="J28" i="6"/>
  <c r="H28" i="6"/>
  <c r="G28" i="6"/>
  <c r="F28" i="6"/>
  <c r="E28" i="6"/>
  <c r="D28" i="6"/>
  <c r="C28" i="6"/>
  <c r="B28" i="6"/>
  <c r="AF27" i="6"/>
  <c r="AE27" i="6"/>
  <c r="AD27" i="6"/>
  <c r="AC27" i="6"/>
  <c r="AB27" i="6"/>
  <c r="AA27" i="6"/>
  <c r="Z27" i="6"/>
  <c r="X27" i="6"/>
  <c r="W27" i="6"/>
  <c r="V27" i="6"/>
  <c r="U27" i="6"/>
  <c r="T27" i="6"/>
  <c r="S27" i="6"/>
  <c r="R27" i="6"/>
  <c r="P27" i="6"/>
  <c r="O27" i="6"/>
  <c r="N27" i="6"/>
  <c r="M27" i="6"/>
  <c r="L27" i="6"/>
  <c r="K27" i="6"/>
  <c r="J27" i="6"/>
  <c r="H27" i="6"/>
  <c r="G27" i="6"/>
  <c r="F27" i="6"/>
  <c r="E27" i="6"/>
  <c r="D27" i="6"/>
  <c r="C27" i="6"/>
  <c r="B27" i="6"/>
  <c r="AF26" i="6"/>
  <c r="AE26" i="6"/>
  <c r="AD26" i="6"/>
  <c r="AC26" i="6"/>
  <c r="AB26" i="6"/>
  <c r="AA26" i="6"/>
  <c r="Z26" i="6"/>
  <c r="X26" i="6"/>
  <c r="W26" i="6"/>
  <c r="V26" i="6"/>
  <c r="U26" i="6"/>
  <c r="T26" i="6"/>
  <c r="S26" i="6"/>
  <c r="R26" i="6"/>
  <c r="P26" i="6"/>
  <c r="O26" i="6"/>
  <c r="N26" i="6"/>
  <c r="M26" i="6"/>
  <c r="L26" i="6"/>
  <c r="K26" i="6"/>
  <c r="J26" i="6"/>
  <c r="H26" i="6"/>
  <c r="G26" i="6"/>
  <c r="F26" i="6"/>
  <c r="E26" i="6"/>
  <c r="D26" i="6"/>
  <c r="C26" i="6"/>
  <c r="B26" i="6"/>
  <c r="AF25" i="6"/>
  <c r="AE25" i="6"/>
  <c r="AD25" i="6"/>
  <c r="AC25" i="6"/>
  <c r="AB25" i="6"/>
  <c r="AA25" i="6"/>
  <c r="Z25" i="6"/>
  <c r="X25" i="6"/>
  <c r="W25" i="6"/>
  <c r="V25" i="6"/>
  <c r="U25" i="6"/>
  <c r="T25" i="6"/>
  <c r="S25" i="6"/>
  <c r="R25" i="6"/>
  <c r="P25" i="6"/>
  <c r="O25" i="6"/>
  <c r="N25" i="6"/>
  <c r="M25" i="6"/>
  <c r="L25" i="6"/>
  <c r="K25" i="6"/>
  <c r="J25" i="6"/>
  <c r="H25" i="6"/>
  <c r="G25" i="6"/>
  <c r="F25" i="6"/>
  <c r="E25" i="6"/>
  <c r="D25" i="6"/>
  <c r="C25" i="6"/>
  <c r="B25" i="6"/>
  <c r="AF24" i="6"/>
  <c r="AE24" i="6"/>
  <c r="AD24" i="6"/>
  <c r="AC24" i="6"/>
  <c r="AB24" i="6"/>
  <c r="AA24" i="6"/>
  <c r="Z24" i="6"/>
  <c r="X24" i="6"/>
  <c r="W24" i="6"/>
  <c r="V24" i="6"/>
  <c r="U24" i="6"/>
  <c r="T24" i="6"/>
  <c r="S24" i="6"/>
  <c r="R24" i="6"/>
  <c r="P24" i="6"/>
  <c r="O24" i="6"/>
  <c r="N24" i="6"/>
  <c r="M24" i="6"/>
  <c r="L24" i="6"/>
  <c r="K24" i="6"/>
  <c r="J24" i="6"/>
  <c r="H24" i="6"/>
  <c r="G24" i="6"/>
  <c r="F24" i="6"/>
  <c r="E24" i="6"/>
  <c r="D24" i="6"/>
  <c r="C24" i="6"/>
  <c r="B24" i="6"/>
  <c r="AF23" i="6"/>
  <c r="AE23" i="6"/>
  <c r="AD23" i="6"/>
  <c r="AC23" i="6"/>
  <c r="AB23" i="6"/>
  <c r="AA23" i="6"/>
  <c r="Z23" i="6"/>
  <c r="X23" i="6"/>
  <c r="W23" i="6"/>
  <c r="V23" i="6"/>
  <c r="U23" i="6"/>
  <c r="T23" i="6"/>
  <c r="S23" i="6"/>
  <c r="R23" i="6"/>
  <c r="P23" i="6"/>
  <c r="O23" i="6"/>
  <c r="N23" i="6"/>
  <c r="M23" i="6"/>
  <c r="L23" i="6"/>
  <c r="K23" i="6"/>
  <c r="J23" i="6"/>
  <c r="H23" i="6"/>
  <c r="G23" i="6"/>
  <c r="F23" i="6"/>
  <c r="E23" i="6"/>
  <c r="D23" i="6"/>
  <c r="C23" i="6"/>
  <c r="B23" i="6"/>
  <c r="AF19" i="6"/>
  <c r="AE19" i="6"/>
  <c r="AD19" i="6"/>
  <c r="AC19" i="6"/>
  <c r="AB19" i="6"/>
  <c r="AA19" i="6"/>
  <c r="Z19" i="6"/>
  <c r="X19" i="6"/>
  <c r="W19" i="6"/>
  <c r="V19" i="6"/>
  <c r="U19" i="6"/>
  <c r="T19" i="6"/>
  <c r="S19" i="6"/>
  <c r="R19" i="6"/>
  <c r="P19" i="6"/>
  <c r="O19" i="6"/>
  <c r="N19" i="6"/>
  <c r="M19" i="6"/>
  <c r="L19" i="6"/>
  <c r="K19" i="6"/>
  <c r="J19" i="6"/>
  <c r="H19" i="6"/>
  <c r="G19" i="6"/>
  <c r="F19" i="6"/>
  <c r="E19" i="6"/>
  <c r="D19" i="6"/>
  <c r="C19" i="6"/>
  <c r="B19" i="6"/>
  <c r="AF18" i="6"/>
  <c r="AE18" i="6"/>
  <c r="AD18" i="6"/>
  <c r="AC18" i="6"/>
  <c r="AB18" i="6"/>
  <c r="AA18" i="6"/>
  <c r="Z18" i="6"/>
  <c r="X18" i="6"/>
  <c r="W18" i="6"/>
  <c r="V18" i="6"/>
  <c r="U18" i="6"/>
  <c r="T18" i="6"/>
  <c r="S18" i="6"/>
  <c r="R18" i="6"/>
  <c r="P18" i="6"/>
  <c r="O18" i="6"/>
  <c r="N18" i="6"/>
  <c r="M18" i="6"/>
  <c r="L18" i="6"/>
  <c r="K18" i="6"/>
  <c r="J18" i="6"/>
  <c r="H18" i="6"/>
  <c r="G18" i="6"/>
  <c r="F18" i="6"/>
  <c r="E18" i="6"/>
  <c r="D18" i="6"/>
  <c r="C18" i="6"/>
  <c r="B18" i="6"/>
  <c r="AF17" i="6"/>
  <c r="AE17" i="6"/>
  <c r="AD17" i="6"/>
  <c r="AC17" i="6"/>
  <c r="AB17" i="6"/>
  <c r="AA17" i="6"/>
  <c r="Z17" i="6"/>
  <c r="X17" i="6"/>
  <c r="W17" i="6"/>
  <c r="V17" i="6"/>
  <c r="U17" i="6"/>
  <c r="T17" i="6"/>
  <c r="S17" i="6"/>
  <c r="R17" i="6"/>
  <c r="P17" i="6"/>
  <c r="O17" i="6"/>
  <c r="N17" i="6"/>
  <c r="M17" i="6"/>
  <c r="L17" i="6"/>
  <c r="K17" i="6"/>
  <c r="J17" i="6"/>
  <c r="H17" i="6"/>
  <c r="G17" i="6"/>
  <c r="F17" i="6"/>
  <c r="E17" i="6"/>
  <c r="D17" i="6"/>
  <c r="C17" i="6"/>
  <c r="B17" i="6"/>
  <c r="AF16" i="6"/>
  <c r="AE16" i="6"/>
  <c r="AD16" i="6"/>
  <c r="AC16" i="6"/>
  <c r="AB16" i="6"/>
  <c r="AA16" i="6"/>
  <c r="Z16" i="6"/>
  <c r="X16" i="6"/>
  <c r="W16" i="6"/>
  <c r="V16" i="6"/>
  <c r="U16" i="6"/>
  <c r="T16" i="6"/>
  <c r="S16" i="6"/>
  <c r="R16" i="6"/>
  <c r="P16" i="6"/>
  <c r="O16" i="6"/>
  <c r="N16" i="6"/>
  <c r="M16" i="6"/>
  <c r="L16" i="6"/>
  <c r="K16" i="6"/>
  <c r="J16" i="6"/>
  <c r="H16" i="6"/>
  <c r="G16" i="6"/>
  <c r="F16" i="6"/>
  <c r="E16" i="6"/>
  <c r="D16" i="6"/>
  <c r="C16" i="6"/>
  <c r="B16" i="6"/>
  <c r="AF15" i="6"/>
  <c r="AE15" i="6"/>
  <c r="AD15" i="6"/>
  <c r="AC15" i="6"/>
  <c r="AB15" i="6"/>
  <c r="AA15" i="6"/>
  <c r="Z15" i="6"/>
  <c r="X15" i="6"/>
  <c r="W15" i="6"/>
  <c r="V15" i="6"/>
  <c r="U15" i="6"/>
  <c r="T15" i="6"/>
  <c r="S15" i="6"/>
  <c r="R15" i="6"/>
  <c r="P15" i="6"/>
  <c r="O15" i="6"/>
  <c r="N15" i="6"/>
  <c r="M15" i="6"/>
  <c r="L15" i="6"/>
  <c r="K15" i="6"/>
  <c r="J15" i="6"/>
  <c r="H15" i="6"/>
  <c r="G15" i="6"/>
  <c r="F15" i="6"/>
  <c r="E15" i="6"/>
  <c r="D15" i="6"/>
  <c r="C15" i="6"/>
  <c r="B15" i="6"/>
  <c r="AF14" i="6"/>
  <c r="AE14" i="6"/>
  <c r="AD14" i="6"/>
  <c r="AC14" i="6"/>
  <c r="AB14" i="6"/>
  <c r="AA14" i="6"/>
  <c r="Z14" i="6"/>
  <c r="X14" i="6"/>
  <c r="W14" i="6"/>
  <c r="V14" i="6"/>
  <c r="U14" i="6"/>
  <c r="T14" i="6"/>
  <c r="S14" i="6"/>
  <c r="R14" i="6"/>
  <c r="P14" i="6"/>
  <c r="O14" i="6"/>
  <c r="N14" i="6"/>
  <c r="M14" i="6"/>
  <c r="L14" i="6"/>
  <c r="K14" i="6"/>
  <c r="J14" i="6"/>
  <c r="H14" i="6"/>
  <c r="G14" i="6"/>
  <c r="F14" i="6"/>
  <c r="E14" i="6"/>
  <c r="D14" i="6"/>
  <c r="C14" i="6"/>
  <c r="B14" i="6"/>
  <c r="AF10" i="6"/>
  <c r="AE10" i="6"/>
  <c r="AD10" i="6"/>
  <c r="AC10" i="6"/>
  <c r="AB10" i="6"/>
  <c r="AA10" i="6"/>
  <c r="Z10" i="6"/>
  <c r="X10" i="6"/>
  <c r="W10" i="6"/>
  <c r="V10" i="6"/>
  <c r="U10" i="6"/>
  <c r="T10" i="6"/>
  <c r="S10" i="6"/>
  <c r="R10" i="6"/>
  <c r="P10" i="6"/>
  <c r="O10" i="6"/>
  <c r="N10" i="6"/>
  <c r="M10" i="6"/>
  <c r="L10" i="6"/>
  <c r="K10" i="6"/>
  <c r="J10" i="6"/>
  <c r="H10" i="6"/>
  <c r="G10" i="6"/>
  <c r="F10" i="6"/>
  <c r="E10" i="6"/>
  <c r="D10" i="6"/>
  <c r="C10" i="6"/>
  <c r="B10" i="6"/>
  <c r="AF9" i="6"/>
  <c r="AE9" i="6"/>
  <c r="AD9" i="6"/>
  <c r="AC9" i="6"/>
  <c r="AB9" i="6"/>
  <c r="AA9" i="6"/>
  <c r="Z9" i="6"/>
  <c r="X9" i="6"/>
  <c r="W9" i="6"/>
  <c r="V9" i="6"/>
  <c r="U9" i="6"/>
  <c r="T9" i="6"/>
  <c r="S9" i="6"/>
  <c r="R9" i="6"/>
  <c r="P9" i="6"/>
  <c r="O9" i="6"/>
  <c r="N9" i="6"/>
  <c r="M9" i="6"/>
  <c r="L9" i="6"/>
  <c r="K9" i="6"/>
  <c r="J9" i="6"/>
  <c r="H9" i="6"/>
  <c r="G9" i="6"/>
  <c r="F9" i="6"/>
  <c r="E9" i="6"/>
  <c r="D9" i="6"/>
  <c r="C9" i="6"/>
  <c r="B9" i="6"/>
  <c r="AF8" i="6"/>
  <c r="AE8" i="6"/>
  <c r="AD8" i="6"/>
  <c r="AC8" i="6"/>
  <c r="AB8" i="6"/>
  <c r="AA8" i="6"/>
  <c r="Z8" i="6"/>
  <c r="X8" i="6"/>
  <c r="W8" i="6"/>
  <c r="V8" i="6"/>
  <c r="U8" i="6"/>
  <c r="T8" i="6"/>
  <c r="S8" i="6"/>
  <c r="R8" i="6"/>
  <c r="P8" i="6"/>
  <c r="O8" i="6"/>
  <c r="N8" i="6"/>
  <c r="M8" i="6"/>
  <c r="L8" i="6"/>
  <c r="K8" i="6"/>
  <c r="J8" i="6"/>
  <c r="H8" i="6"/>
  <c r="G8" i="6"/>
  <c r="F8" i="6"/>
  <c r="E8" i="6"/>
  <c r="D8" i="6"/>
  <c r="C8" i="6"/>
  <c r="B8" i="6"/>
  <c r="AF7" i="6"/>
  <c r="AE7" i="6"/>
  <c r="AD7" i="6"/>
  <c r="AC7" i="6"/>
  <c r="AB7" i="6"/>
  <c r="AA7" i="6"/>
  <c r="Z7" i="6"/>
  <c r="X7" i="6"/>
  <c r="W7" i="6"/>
  <c r="V7" i="6"/>
  <c r="U7" i="6"/>
  <c r="T7" i="6"/>
  <c r="S7" i="6"/>
  <c r="R7" i="6"/>
  <c r="P7" i="6"/>
  <c r="O7" i="6"/>
  <c r="N7" i="6"/>
  <c r="M7" i="6"/>
  <c r="L7" i="6"/>
  <c r="K7" i="6"/>
  <c r="J7" i="6"/>
  <c r="H7" i="6"/>
  <c r="G7" i="6"/>
  <c r="F7" i="6"/>
  <c r="E7" i="6"/>
  <c r="D7" i="6"/>
  <c r="C7" i="6"/>
  <c r="B7" i="6"/>
  <c r="AF6" i="6"/>
  <c r="AE6" i="6"/>
  <c r="AD6" i="6"/>
  <c r="AC6" i="6"/>
  <c r="AB6" i="6"/>
  <c r="AA6" i="6"/>
  <c r="Z6" i="6"/>
  <c r="X6" i="6"/>
  <c r="W6" i="6"/>
  <c r="V6" i="6"/>
  <c r="U6" i="6"/>
  <c r="T6" i="6"/>
  <c r="S6" i="6"/>
  <c r="R6" i="6"/>
  <c r="P6" i="6"/>
  <c r="O6" i="6"/>
  <c r="N6" i="6"/>
  <c r="M6" i="6"/>
  <c r="L6" i="6"/>
  <c r="K6" i="6"/>
  <c r="J6" i="6"/>
  <c r="H6" i="6"/>
  <c r="G6" i="6"/>
  <c r="F6" i="6"/>
  <c r="E6" i="6"/>
  <c r="D6" i="6"/>
  <c r="C6" i="6"/>
  <c r="B6" i="6"/>
  <c r="AF5" i="6"/>
  <c r="AE5" i="6"/>
  <c r="AD5" i="6"/>
  <c r="AC5" i="6"/>
  <c r="AB5" i="6"/>
  <c r="AA5" i="6"/>
  <c r="Z5" i="6"/>
  <c r="X5" i="6"/>
  <c r="W5" i="6"/>
  <c r="V5" i="6"/>
  <c r="U5" i="6"/>
  <c r="T5" i="6"/>
  <c r="S5" i="6"/>
  <c r="R5" i="6"/>
  <c r="P5" i="6"/>
  <c r="O5" i="6"/>
  <c r="N5" i="6"/>
  <c r="M5" i="6"/>
  <c r="L5" i="6"/>
  <c r="K5" i="6"/>
  <c r="J5" i="6"/>
  <c r="H5" i="6"/>
  <c r="G5" i="6"/>
  <c r="F5" i="6"/>
  <c r="E5" i="6"/>
  <c r="D5" i="6"/>
  <c r="C5" i="6"/>
  <c r="B5" i="6"/>
</calcChain>
</file>

<file path=xl/sharedStrings.xml><?xml version="1.0" encoding="utf-8"?>
<sst xmlns="http://schemas.openxmlformats.org/spreadsheetml/2006/main" count="612" uniqueCount="25">
  <si>
    <t>January</t>
  </si>
  <si>
    <t>February</t>
  </si>
  <si>
    <t>March</t>
  </si>
  <si>
    <t>April</t>
  </si>
  <si>
    <t>May</t>
  </si>
  <si>
    <t>June</t>
  </si>
  <si>
    <t>July</t>
  </si>
  <si>
    <t>September</t>
  </si>
  <si>
    <t>October</t>
  </si>
  <si>
    <t>August</t>
  </si>
  <si>
    <t>November</t>
  </si>
  <si>
    <t>December</t>
  </si>
  <si>
    <t>Su</t>
  </si>
  <si>
    <t>Mo</t>
  </si>
  <si>
    <t>Tu</t>
  </si>
  <si>
    <t>We</t>
  </si>
  <si>
    <t>Th</t>
  </si>
  <si>
    <t>Fr</t>
  </si>
  <si>
    <t>Sa</t>
  </si>
  <si>
    <t>PAYROLL SCHEDULE</t>
  </si>
  <si>
    <t>PAYCHECK DATE  *If the check falls on a holiday, checks will be deposited the day before.</t>
  </si>
  <si>
    <t>END OF THE PAY PERIOD  *Paycheck for each pay period is the Thursday following the end of the pay period.</t>
  </si>
  <si>
    <t>HOLIDAY'S PAID IF WORKED</t>
  </si>
  <si>
    <t>BEGINNING OF A NEW PAY PERIOD  *Each pay period is two weeks long. Pay periods run Sunday through Saturday.</t>
  </si>
  <si>
    <t>PAYCHECK DATE WITHOUT BENEFIT DEDUCTIONS (EXCLUDES: RETIREMENT CONTRIBUTIONS)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</si>
</sst>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9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mbria"/>
      <family val="2"/>
      <scheme val="major"/>
    </font>
    <font>
      <b/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28"/>
      <name val="Calibri"/>
      <family val="2"/>
      <scheme val="minor"/>
    </font>
    <font>
      <b/>
      <sz val="15"/>
      <color rgb="FF64C800"/>
      <name val="Calibri"/>
      <family val="2"/>
      <scheme val="minor"/>
    </font>
    <font>
      <sz val="15"/>
      <color rgb="FF52A400"/>
      <name val="Calibri"/>
      <family val="2"/>
      <scheme val="minor"/>
    </font>
    <font>
      <b/>
      <sz val="15"/>
      <color theme="5" tint="0.3999755851924192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sz val="14"/>
      <color theme="3" tint="0.39997558519241921"/>
      <name val="Calibri"/>
      <family val="2"/>
      <scheme val="minor"/>
    </font>
    <font>
      <sz val="15"/>
      <color theme="5" tint="0.39997558519241921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6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4C8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" fontId="4" fillId="0" borderId="0">
      <alignment horizontal="center" vertical="center"/>
    </xf>
    <xf numFmtId="0" fontId="5" fillId="2" borderId="1">
      <alignment horizontal="center" vertical="center"/>
    </xf>
    <xf numFmtId="0" fontId="6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 applyNumberFormat="0" applyFill="0" applyBorder="0" applyAlignment="0" applyProtection="0"/>
    <xf numFmtId="0" fontId="3" fillId="0" borderId="1"/>
    <xf numFmtId="164" fontId="3" fillId="0" borderId="0" applyFont="0" applyFill="0" applyBorder="0">
      <alignment horizontal="right"/>
    </xf>
    <xf numFmtId="0" fontId="3" fillId="0" borderId="0" applyFont="0" applyFill="0" applyBorder="0">
      <alignment horizontal="center"/>
    </xf>
  </cellStyleXfs>
  <cellXfs count="50">
    <xf numFmtId="0" fontId="0" fillId="0" borderId="0" xfId="0"/>
    <xf numFmtId="0" fontId="0" fillId="0" borderId="1" xfId="8" applyFont="1" applyBorder="1">
      <alignment horizontal="center"/>
    </xf>
    <xf numFmtId="164" fontId="3" fillId="4" borderId="1" xfId="7" applyFill="1" applyBorder="1" applyAlignment="1">
      <alignment horizontal="center"/>
    </xf>
    <xf numFmtId="164" fontId="3" fillId="3" borderId="1" xfId="7" applyFill="1" applyBorder="1" applyAlignment="1">
      <alignment horizontal="center"/>
    </xf>
    <xf numFmtId="0" fontId="0" fillId="3" borderId="0" xfId="0" applyFill="1"/>
    <xf numFmtId="0" fontId="0" fillId="3" borderId="1" xfId="8" applyFont="1" applyFill="1" applyBorder="1">
      <alignment horizontal="center"/>
    </xf>
    <xf numFmtId="164" fontId="3" fillId="6" borderId="1" xfId="7" applyFill="1" applyBorder="1" applyAlignment="1">
      <alignment horizontal="center"/>
    </xf>
    <xf numFmtId="164" fontId="3" fillId="7" borderId="1" xfId="7" applyFill="1" applyBorder="1" applyAlignment="1">
      <alignment horizontal="center"/>
    </xf>
    <xf numFmtId="164" fontId="3" fillId="8" borderId="1" xfId="7" applyFill="1" applyBorder="1" applyAlignment="1">
      <alignment horizontal="center"/>
    </xf>
    <xf numFmtId="164" fontId="2" fillId="8" borderId="1" xfId="7" applyFont="1" applyFill="1" applyBorder="1" applyAlignment="1">
      <alignment horizontal="center"/>
    </xf>
    <xf numFmtId="164" fontId="3" fillId="8" borderId="3" xfId="7" applyFill="1" applyBorder="1" applyAlignment="1">
      <alignment horizontal="center"/>
    </xf>
    <xf numFmtId="164" fontId="5" fillId="5" borderId="1" xfId="7" applyFont="1" applyFill="1" applyBorder="1" applyAlignment="1">
      <alignment horizontal="center"/>
    </xf>
    <xf numFmtId="164" fontId="3" fillId="4" borderId="2" xfId="7" applyFill="1" applyBorder="1" applyAlignment="1">
      <alignment horizontal="center"/>
    </xf>
    <xf numFmtId="164" fontId="3" fillId="3" borderId="3" xfId="7" applyFill="1" applyBorder="1" applyAlignment="1">
      <alignment horizontal="center"/>
    </xf>
    <xf numFmtId="164" fontId="3" fillId="3" borderId="5" xfId="7" applyFill="1" applyBorder="1" applyAlignment="1">
      <alignment horizontal="center"/>
    </xf>
    <xf numFmtId="164" fontId="3" fillId="8" borderId="4" xfId="7" applyFill="1" applyBorder="1" applyAlignment="1">
      <alignment horizontal="center"/>
    </xf>
    <xf numFmtId="164" fontId="5" fillId="9" borderId="1" xfId="7" applyFont="1" applyFill="1" applyBorder="1" applyAlignment="1">
      <alignment horizontal="center"/>
    </xf>
    <xf numFmtId="164" fontId="3" fillId="3" borderId="2" xfId="7" applyFill="1" applyBorder="1" applyAlignment="1">
      <alignment horizontal="center"/>
    </xf>
    <xf numFmtId="164" fontId="3" fillId="4" borderId="4" xfId="7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164" fontId="5" fillId="3" borderId="1" xfId="7" applyFont="1" applyFill="1" applyBorder="1" applyAlignment="1">
      <alignment horizontal="center"/>
    </xf>
    <xf numFmtId="164" fontId="3" fillId="8" borderId="1" xfId="7" applyFont="1" applyFill="1" applyBorder="1" applyAlignment="1">
      <alignment horizontal="center"/>
    </xf>
    <xf numFmtId="164" fontId="3" fillId="3" borderId="1" xfId="7" applyFont="1" applyFill="1" applyBorder="1" applyAlignment="1">
      <alignment horizontal="center"/>
    </xf>
    <xf numFmtId="164" fontId="3" fillId="10" borderId="1" xfId="7" applyFill="1" applyBorder="1" applyAlignment="1">
      <alignment horizontal="center"/>
    </xf>
    <xf numFmtId="164" fontId="5" fillId="9" borderId="5" xfId="7" applyFont="1" applyFill="1" applyBorder="1" applyAlignment="1">
      <alignment horizontal="center"/>
    </xf>
    <xf numFmtId="164" fontId="3" fillId="11" borderId="1" xfId="7" applyFill="1" applyBorder="1" applyAlignment="1">
      <alignment horizontal="center"/>
    </xf>
    <xf numFmtId="164" fontId="3" fillId="4" borderId="5" xfId="7" applyFill="1" applyBorder="1" applyAlignment="1">
      <alignment horizontal="center"/>
    </xf>
    <xf numFmtId="164" fontId="5" fillId="7" borderId="1" xfId="7" applyFont="1" applyFill="1" applyBorder="1" applyAlignment="1">
      <alignment horizontal="center"/>
    </xf>
    <xf numFmtId="164" fontId="3" fillId="12" borderId="1" xfId="7" applyFill="1" applyBorder="1" applyAlignment="1">
      <alignment horizontal="center"/>
    </xf>
    <xf numFmtId="164" fontId="18" fillId="9" borderId="1" xfId="7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1" fontId="4" fillId="0" borderId="0" xfId="1">
      <alignment horizontal="center" vertical="center"/>
    </xf>
    <xf numFmtId="0" fontId="5" fillId="3" borderId="1" xfId="2" applyFill="1">
      <alignment horizontal="center" vertical="center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64" fontId="1" fillId="3" borderId="1" xfId="7" applyFont="1" applyFill="1" applyBorder="1" applyAlignment="1">
      <alignment horizontal="center"/>
    </xf>
    <xf numFmtId="164" fontId="5" fillId="8" borderId="1" xfId="7" applyFont="1" applyFill="1" applyBorder="1" applyAlignment="1">
      <alignment horizontal="center"/>
    </xf>
    <xf numFmtId="164" fontId="1" fillId="7" borderId="1" xfId="7" applyFont="1" applyFill="1" applyBorder="1" applyAlignment="1">
      <alignment horizontal="center"/>
    </xf>
    <xf numFmtId="164" fontId="3" fillId="6" borderId="1" xfId="7" applyFont="1" applyFill="1" applyBorder="1" applyAlignment="1">
      <alignment horizontal="center"/>
    </xf>
    <xf numFmtId="164" fontId="3" fillId="8" borderId="2" xfId="7" applyFill="1" applyBorder="1" applyAlignment="1">
      <alignment horizontal="center"/>
    </xf>
    <xf numFmtId="164" fontId="3" fillId="7" borderId="1" xfId="7" applyFont="1" applyFill="1" applyBorder="1" applyAlignment="1">
      <alignment horizontal="center"/>
    </xf>
    <xf numFmtId="164" fontId="5" fillId="5" borderId="5" xfId="7" applyFont="1" applyFill="1" applyBorder="1" applyAlignment="1">
      <alignment horizontal="center"/>
    </xf>
  </cellXfs>
  <cellStyles count="9">
    <cellStyle name="Day" xfId="7" xr:uid="{00000000-0005-0000-0000-000000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Output" xfId="6" builtinId="21" customBuiltin="1"/>
    <cellStyle name="Title" xfId="1" builtinId="15" customBuiltin="1"/>
    <cellStyle name="WeekDay" xfId="8" xr:uid="{00000000-0005-0000-0000-000008000000}"/>
  </cellStyles>
  <dxfs count="0"/>
  <tableStyles count="0" defaultTableStyle="TableStyleMedium9" defaultPivotStyle="PivotStyleLight16"/>
  <colors>
    <mruColors>
      <color rgb="FF64C800"/>
      <color rgb="FF52A400"/>
      <color rgb="FF499200"/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91444-4CEE-4287-8BC0-DD918D9A426D}">
  <sheetPr>
    <tabColor theme="6"/>
    <pageSetUpPr fitToPage="1"/>
  </sheetPr>
  <dimension ref="A1:AF39"/>
  <sheetViews>
    <sheetView showGridLines="0" zoomScaleNormal="100" workbookViewId="0">
      <selection activeCell="AD18" sqref="AD18"/>
    </sheetView>
  </sheetViews>
  <sheetFormatPr defaultRowHeight="18" customHeight="1" x14ac:dyDescent="0.25"/>
  <cols>
    <col min="1" max="1" width="2.7109375" customWidth="1"/>
    <col min="2" max="32" width="4.28515625" customWidth="1"/>
    <col min="33" max="33" width="2.7109375" customWidth="1"/>
  </cols>
  <sheetData>
    <row r="1" spans="1:32" ht="42" customHeight="1" x14ac:dyDescent="0.25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32" ht="30" customHeight="1" x14ac:dyDescent="0.25">
      <c r="B2" s="31">
        <v>2025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18" customHeight="1" x14ac:dyDescent="0.25">
      <c r="B3" s="32" t="s">
        <v>0</v>
      </c>
      <c r="C3" s="32"/>
      <c r="D3" s="32"/>
      <c r="E3" s="32"/>
      <c r="F3" s="32"/>
      <c r="G3" s="32"/>
      <c r="H3" s="32"/>
      <c r="J3" s="32" t="s">
        <v>3</v>
      </c>
      <c r="K3" s="32"/>
      <c r="L3" s="32"/>
      <c r="M3" s="32"/>
      <c r="N3" s="32"/>
      <c r="O3" s="32"/>
      <c r="P3" s="32"/>
      <c r="R3" s="32" t="s">
        <v>6</v>
      </c>
      <c r="S3" s="32"/>
      <c r="T3" s="32"/>
      <c r="U3" s="32"/>
      <c r="V3" s="32"/>
      <c r="W3" s="32"/>
      <c r="X3" s="32"/>
      <c r="Z3" s="32" t="s">
        <v>8</v>
      </c>
      <c r="AA3" s="32"/>
      <c r="AB3" s="32"/>
      <c r="AC3" s="32"/>
      <c r="AD3" s="32"/>
      <c r="AE3" s="32"/>
      <c r="AF3" s="32"/>
    </row>
    <row r="4" spans="1:32" ht="18" customHeight="1" x14ac:dyDescent="0.25"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R4" s="1" t="s">
        <v>12</v>
      </c>
      <c r="S4" s="1" t="s">
        <v>13</v>
      </c>
      <c r="T4" s="1" t="s">
        <v>14</v>
      </c>
      <c r="U4" s="1" t="s">
        <v>15</v>
      </c>
      <c r="V4" s="1" t="s">
        <v>16</v>
      </c>
      <c r="W4" s="1" t="s">
        <v>17</v>
      </c>
      <c r="X4" s="1" t="s">
        <v>18</v>
      </c>
      <c r="Z4" s="1" t="s">
        <v>12</v>
      </c>
      <c r="AA4" s="1" t="s">
        <v>13</v>
      </c>
      <c r="AB4" s="1" t="s">
        <v>14</v>
      </c>
      <c r="AC4" s="1" t="s">
        <v>15</v>
      </c>
      <c r="AD4" s="1" t="s">
        <v>16</v>
      </c>
      <c r="AE4" s="1" t="s">
        <v>17</v>
      </c>
      <c r="AF4" s="1" t="s">
        <v>18</v>
      </c>
    </row>
    <row r="5" spans="1:32" ht="18" customHeight="1" x14ac:dyDescent="0.25">
      <c r="B5" s="3" t="str">
        <f>IF(AND(YEAR(JanSun1)=Year,MONTH(JanSun1)=1),JanSun1, "")</f>
        <v/>
      </c>
      <c r="C5" s="3" t="str">
        <f>IF(AND(YEAR(JanSun1+1)=Year,MONTH(JanSun1+1)=1),JanSun1+1, "")</f>
        <v/>
      </c>
      <c r="D5" s="3" t="str">
        <f>IF(AND(YEAR(JanSun1+2)=Year,MONTH(JanSun1+2)=1),JanSun1+2, "")</f>
        <v/>
      </c>
      <c r="E5" s="16">
        <f>IF(AND(YEAR(JanSun1+3)=Year,MONTH(JanSun1+3)=1),JanSun1+3, "")</f>
        <v>45658</v>
      </c>
      <c r="F5" s="2">
        <f>IF(AND(YEAR(JanSun1+4)=Year,MONTH(JanSun1+4)=1),JanSun1+4, "")</f>
        <v>45659</v>
      </c>
      <c r="G5" s="8">
        <f>IF(AND(YEAR(JanSun1+5)=Year,MONTH(JanSun1+5)=1),JanSun1+5, "")</f>
        <v>45660</v>
      </c>
      <c r="H5" s="9">
        <f>IF(AND(YEAR(JanSun1+6)=Year,MONTH(JanSun1+6)=1),JanSun1+6, "")</f>
        <v>45661</v>
      </c>
      <c r="I5" s="4"/>
      <c r="J5" s="3" t="str">
        <f>IF(AND(YEAR(AprSun1)=Year,MONTH(AprSun1)=4),AprSun1, "")</f>
        <v/>
      </c>
      <c r="K5" s="3" t="str">
        <f>IF(AND(YEAR(AprSun1+1)=Year,MONTH(AprSun1+1)=4),AprSun1+1, "")</f>
        <v/>
      </c>
      <c r="L5" s="8">
        <f>IF(AND(YEAR(AprSun1+2)=Year,MONTH(AprSun1+2)=4),AprSun1+2, "")</f>
        <v>45748</v>
      </c>
      <c r="M5" s="8">
        <f>IF(AND(YEAR(AprSun1+3)=Year,MONTH(AprSun1+3)=4),AprSun1+3, "")</f>
        <v>45749</v>
      </c>
      <c r="N5" s="8">
        <f>IF(AND(YEAR(AprSun1+4)=Year,MONTH(AprSun1+4)=4),AprSun1+4, "")</f>
        <v>45750</v>
      </c>
      <c r="O5" s="8">
        <f>IF(AND(YEAR(AprSun1+5)=Year,MONTH(AprSun1+5)=4),AprSun1+5, "")</f>
        <v>45751</v>
      </c>
      <c r="P5" s="7">
        <f>IF(AND(YEAR(AprSun1+6)=Year,MONTH(AprSun1+6)=4),AprSun1+6, "")</f>
        <v>45752</v>
      </c>
      <c r="Q5" s="4"/>
      <c r="R5" s="3" t="str">
        <f>IF(AND(YEAR(JulSun1)=Year,MONTH(JulSun1)=7),JulSun1, "")</f>
        <v/>
      </c>
      <c r="S5" s="3" t="str">
        <f>IF(AND(YEAR(JulSun1+1)=Year,MONTH(JulSun1+1)=7),JulSun1+1, "")</f>
        <v/>
      </c>
      <c r="T5" s="3">
        <f>IF(AND(YEAR(JulSun1+2)=Year,MONTH(JulSun1+2)=7),JulSun1+2, "")</f>
        <v>45839</v>
      </c>
      <c r="U5" s="3">
        <f>IF(AND(YEAR(JulSun1+3)=Year,MONTH(JulSun1+3)=7),JulSun1+3, "")</f>
        <v>45840</v>
      </c>
      <c r="V5" s="2">
        <f>IF(AND(YEAR(JulSun1+4)=Year,MONTH(JulSun1+4)=7),JulSun1+4, "")</f>
        <v>45841</v>
      </c>
      <c r="W5" s="16">
        <f>IF(AND(YEAR(JulSun1+5)=Year,MONTH(JulSun1+5)=7),JulSun1+5, "")</f>
        <v>45842</v>
      </c>
      <c r="X5" s="3">
        <f>IF(AND(YEAR(JulSun1+6)=Year,MONTH(JulSun1+6)=7),JulSun1+6, "")</f>
        <v>45843</v>
      </c>
      <c r="Y5" s="4"/>
      <c r="Z5" s="3" t="str">
        <f>IF(AND(YEAR(OctSun1)=Year,MONTH(OctSun1)=10),OctSun1, "")</f>
        <v/>
      </c>
      <c r="AA5" s="3" t="str">
        <f>IF(AND(YEAR(OctSun1+1)=Year,MONTH(OctSun1+1)=10),OctSun1+1, "")</f>
        <v/>
      </c>
      <c r="AB5" s="3" t="str">
        <f>IF(AND(YEAR(OctSun1+2)=Year,MONTH(OctSun1+2)=10),OctSun1+2, "")</f>
        <v/>
      </c>
      <c r="AC5" s="3">
        <f>IF(AND(YEAR(OctSun1+3)=Year,MONTH(OctSun1+3)=10),OctSun1+3, "")</f>
        <v>45931</v>
      </c>
      <c r="AD5" s="3">
        <f>IF(AND(YEAR(OctSun1+4)=Year,MONTH(OctSun1+4)=10),OctSun1+4, "")</f>
        <v>45932</v>
      </c>
      <c r="AE5" s="3">
        <f>IF(AND(YEAR(OctSun1+5)=Year,MONTH(OctSun1+5)=10),OctSun1+5, "")</f>
        <v>45933</v>
      </c>
      <c r="AF5" s="7">
        <f>IF(AND(YEAR(OctSun1+6)=Year,MONTH(OctSun1+6)=10),OctSun1+6, "")</f>
        <v>45934</v>
      </c>
    </row>
    <row r="6" spans="1:32" ht="18" customHeight="1" x14ac:dyDescent="0.25">
      <c r="B6" s="8">
        <f>IF(AND(YEAR(JanSun1+7)=Year,MONTH(JanSun1+7)=1),JanSun1+7, "")</f>
        <v>45662</v>
      </c>
      <c r="C6" s="8">
        <f>IF(AND(YEAR(JanSun1+8)=Year,MONTH(JanSun1+8)=1),JanSun1+8, "")</f>
        <v>45663</v>
      </c>
      <c r="D6" s="8">
        <f>IF(AND(YEAR(JanSun1+9)=Year,MONTH(JanSun1+9)=1),JanSun1+9, "")</f>
        <v>45664</v>
      </c>
      <c r="E6" s="8">
        <f>IF(AND(YEAR(JanSun1+10)=Year,MONTH(JanSun1+10)=1),JanSun1+10, "")</f>
        <v>45665</v>
      </c>
      <c r="F6" s="8">
        <f>IF(AND(YEAR(JanSun1+11)=Year,MONTH(JanSun1+11)=1),JanSun1+11, "")</f>
        <v>45666</v>
      </c>
      <c r="G6" s="8">
        <f>IF(AND(YEAR(JanSun1+12)=Year,MONTH(JanSun1+12)=1),JanSun1+12, "")</f>
        <v>45667</v>
      </c>
      <c r="H6" s="7">
        <f>IF(AND(YEAR(JanSun1+13)=Year,MONTH(JanSun1+13)=1),JanSun1+13, "")</f>
        <v>45668</v>
      </c>
      <c r="I6" s="4"/>
      <c r="J6" s="6">
        <f>IF(AND(YEAR(AprSun1+7)=Year,MONTH(AprSun1+7)=4),AprSun1+7, "")</f>
        <v>45753</v>
      </c>
      <c r="K6" s="3">
        <f>IF(AND(YEAR(AprSun1+8)=Year,MONTH(AprSun1+8)=4),AprSun1+8, "")</f>
        <v>45754</v>
      </c>
      <c r="L6" s="3">
        <f>IF(AND(YEAR(AprSun1+9)=Year,MONTH(AprSun1+9)=4),AprSun1+9, "")</f>
        <v>45755</v>
      </c>
      <c r="M6" s="3">
        <f>IF(AND(YEAR(AprSun1+10)=Year,MONTH(AprSun1+10)=4),AprSun1+10, "")</f>
        <v>45756</v>
      </c>
      <c r="N6" s="2">
        <f>IF(AND(YEAR(AprSun1+11)=Year,MONTH(AprSun1+11)=4),AprSun1+11, "")</f>
        <v>45757</v>
      </c>
      <c r="O6" s="3">
        <f>IF(AND(YEAR(AprSun1+12)=Year,MONTH(AprSun1+12)=4),AprSun1+12, "")</f>
        <v>45758</v>
      </c>
      <c r="P6" s="3">
        <f>IF(AND(YEAR(AprSun1+13)=Year,MONTH(AprSun1+13)=4),AprSun1+13, "")</f>
        <v>45759</v>
      </c>
      <c r="Q6" s="4"/>
      <c r="R6" s="3">
        <f>IF(AND(YEAR(JulSun1+7)=Year,MONTH(JulSun1+7)=7),JulSun1+7, "")</f>
        <v>45844</v>
      </c>
      <c r="S6" s="3">
        <f>IF(AND(YEAR(JulSun1+8)=Year,MONTH(JulSun1+8)=7),JulSun1+8, "")</f>
        <v>45845</v>
      </c>
      <c r="T6" s="3">
        <f>IF(AND(YEAR(JulSun1+9)=Year,MONTH(JulSun1+9)=7),JulSun1+9, "")</f>
        <v>45846</v>
      </c>
      <c r="U6" s="3">
        <f>IF(AND(YEAR(JulSun1+10)=Year,MONTH(JulSun1+10)=7),JulSun1+10, "")</f>
        <v>45847</v>
      </c>
      <c r="V6" s="3">
        <f>IF(AND(YEAR(JulSun1+11)=Year,MONTH(JulSun1+11)=7),JulSun1+11, "")</f>
        <v>45848</v>
      </c>
      <c r="W6" s="3">
        <f>IF(AND(YEAR(JulSun1+12)=Year,MONTH(JulSun1+12)=7),JulSun1+12, "")</f>
        <v>45849</v>
      </c>
      <c r="X6" s="7">
        <f>IF(AND(YEAR(JulSun1+13)=Year,MONTH(JulSun1+13)=7),JulSun1+13, "")</f>
        <v>45850</v>
      </c>
      <c r="Y6" s="4"/>
      <c r="Z6" s="6">
        <f>IF(AND(YEAR(OctSun1+7)=Year,MONTH(OctSun1+7)=10),OctSun1+7, "")</f>
        <v>45935</v>
      </c>
      <c r="AA6" s="8">
        <f>IF(AND(YEAR(OctSun1+8)=Year,MONTH(OctSun1+8)=10),OctSun1+8, "")</f>
        <v>45936</v>
      </c>
      <c r="AB6" s="8">
        <f>IF(AND(YEAR(OctSun1+9)=Year,MONTH(OctSun1+9)=10),OctSun1+9, "")</f>
        <v>45937</v>
      </c>
      <c r="AC6" s="8">
        <f>IF(AND(YEAR(OctSun1+10)=Year,MONTH(OctSun1+10)=10),OctSun1+10, "")</f>
        <v>45938</v>
      </c>
      <c r="AD6" s="2">
        <f>IF(AND(YEAR(OctSun1+11)=Year,MONTH(OctSun1+11)=10),OctSun1+11, "")</f>
        <v>45939</v>
      </c>
      <c r="AE6" s="8">
        <f>IF(AND(YEAR(OctSun1+12)=Year,MONTH(OctSun1+12)=10),OctSun1+12, "")</f>
        <v>45940</v>
      </c>
      <c r="AF6" s="8">
        <f>IF(AND(YEAR(OctSun1+13)=Year,MONTH(OctSun1+13)=10),OctSun1+13, "")</f>
        <v>45941</v>
      </c>
    </row>
    <row r="7" spans="1:32" ht="18" customHeight="1" x14ac:dyDescent="0.25">
      <c r="B7" s="6">
        <f>IF(AND(YEAR(JanSun1+14)=Year,MONTH(JanSun1+14)=1),JanSun1+14, "")</f>
        <v>45669</v>
      </c>
      <c r="C7" s="3">
        <f>IF(AND(YEAR(JanSun1+15)=Year,MONTH(JanSun1+15)=1),JanSun1+15, "")</f>
        <v>45670</v>
      </c>
      <c r="D7" s="3">
        <f>IF(AND(YEAR(JanSun1+16)=Year,MONTH(JanSun1+16)=1),JanSun1+16, "")</f>
        <v>45671</v>
      </c>
      <c r="E7" s="3">
        <f>IF(AND(YEAR(JanSun1+17)=Year,MONTH(JanSun1+17)=1),JanSun1+17, "")</f>
        <v>45672</v>
      </c>
      <c r="F7" s="2">
        <f>IF(AND(YEAR(JanSun1+18)=Year,MONTH(JanSun1+18)=1),JanSun1+18, "")</f>
        <v>45673</v>
      </c>
      <c r="G7" s="3">
        <f>IF(AND(YEAR(JanSun1+19)=Year,MONTH(JanSun1+19)=1),JanSun1+19, "")</f>
        <v>45674</v>
      </c>
      <c r="H7" s="3">
        <f>IF(AND(YEAR(JanSun1+20)=Year,MONTH(JanSun1+20)=1),JanSun1+20, "")</f>
        <v>45675</v>
      </c>
      <c r="I7" s="4"/>
      <c r="J7" s="3">
        <f>IF(AND(YEAR(AprSun1+14)=Year,MONTH(AprSun1+14)=4),AprSun1+14, "")</f>
        <v>45760</v>
      </c>
      <c r="K7" s="3">
        <f>IF(AND(YEAR(AprSun1+15)=Year,MONTH(AprSun1+15)=4),AprSun1+15, "")</f>
        <v>45761</v>
      </c>
      <c r="L7" s="3">
        <f>IF(AND(YEAR(AprSun1+16)=Year,MONTH(AprSun1+16)=4),AprSun1+16, "")</f>
        <v>45762</v>
      </c>
      <c r="M7" s="3">
        <f>IF(AND(YEAR(AprSun1+17)=Year,MONTH(AprSun1+17)=4),AprSun1+17, "")</f>
        <v>45763</v>
      </c>
      <c r="N7" s="3">
        <f>IF(AND(YEAR(AprSun1+18)=Year,MONTH(AprSun1+18)=4),AprSun1+18, "")</f>
        <v>45764</v>
      </c>
      <c r="O7" s="3">
        <f>IF(AND(YEAR(AprSun1+19)=Year,MONTH(AprSun1+19)=4),AprSun1+19, "")</f>
        <v>45765</v>
      </c>
      <c r="P7" s="7">
        <f>IF(AND(YEAR(AprSun1+20)=Year,MONTH(AprSun1+20)=4),AprSun1+20, "")</f>
        <v>45766</v>
      </c>
      <c r="Q7" s="4"/>
      <c r="R7" s="6">
        <f>IF(AND(YEAR(JulSun1+14)=Year,MONTH(JulSun1+14)=7),JulSun1+14, "")</f>
        <v>45851</v>
      </c>
      <c r="S7" s="8">
        <f>IF(AND(YEAR(JulSun1+15)=Year,MONTH(JulSun1+15)=7),JulSun1+15, "")</f>
        <v>45852</v>
      </c>
      <c r="T7" s="8">
        <f>IF(AND(YEAR(JulSun1+16)=Year,MONTH(JulSun1+16)=7),JulSun1+16, "")</f>
        <v>45853</v>
      </c>
      <c r="U7" s="8">
        <f>IF(AND(YEAR(JulSun1+17)=Year,MONTH(JulSun1+17)=7),JulSun1+17, "")</f>
        <v>45854</v>
      </c>
      <c r="V7" s="2">
        <f>IF(AND(YEAR(JulSun1+18)=Year,MONTH(JulSun1+18)=7),JulSun1+18, "")</f>
        <v>45855</v>
      </c>
      <c r="W7" s="8">
        <f>IF(AND(YEAR(JulSun1+19)=Year,MONTH(JulSun1+19)=7),JulSun1+19, "")</f>
        <v>45856</v>
      </c>
      <c r="X7" s="8">
        <f>IF(AND(YEAR(JulSun1+20)=Year,MONTH(JulSun1+20)=7),JulSun1+20, "")</f>
        <v>45857</v>
      </c>
      <c r="Y7" s="4"/>
      <c r="Z7" s="8">
        <f>IF(AND(YEAR(OctSun1+14)=Year,MONTH(OctSun1+14)=10),OctSun1+14, "")</f>
        <v>45942</v>
      </c>
      <c r="AA7" s="8">
        <f>IF(AND(YEAR(OctSun1+15)=Year,MONTH(OctSun1+15)=10),OctSun1+15, "")</f>
        <v>45943</v>
      </c>
      <c r="AB7" s="8">
        <f>IF(AND(YEAR(OctSun1+16)=Year,MONTH(OctSun1+16)=10),OctSun1+16, "")</f>
        <v>45944</v>
      </c>
      <c r="AC7" s="8">
        <f>IF(AND(YEAR(OctSun1+17)=Year,MONTH(OctSun1+17)=10),OctSun1+17, "")</f>
        <v>45945</v>
      </c>
      <c r="AD7" s="8">
        <f>IF(AND(YEAR(OctSun1+18)=Year,MONTH(OctSun1+18)=10),OctSun1+18, "")</f>
        <v>45946</v>
      </c>
      <c r="AE7" s="8">
        <f>IF(AND(YEAR(OctSun1+19)=Year,MONTH(OctSun1+19)=10),OctSun1+19, "")</f>
        <v>45947</v>
      </c>
      <c r="AF7" s="7">
        <f>IF(AND(YEAR(OctSun1+20)=Year,MONTH(OctSun1+20)=10),OctSun1+20, "")</f>
        <v>45948</v>
      </c>
    </row>
    <row r="8" spans="1:32" ht="18" customHeight="1" x14ac:dyDescent="0.25">
      <c r="B8" s="3">
        <f>IF(AND(YEAR(JanSun1+21)=Year,MONTH(JanSun1+21)=1),JanSun1+21, "")</f>
        <v>45676</v>
      </c>
      <c r="C8" s="3">
        <f>IF(AND(YEAR(JanSun1+22)=Year,MONTH(JanSun1+22)=1),JanSun1+22, "")</f>
        <v>45677</v>
      </c>
      <c r="D8" s="3">
        <f>IF(AND(YEAR(JanSun1+23)=Year,MONTH(JanSun1+23)=1),JanSun1+23, "")</f>
        <v>45678</v>
      </c>
      <c r="E8" s="3">
        <f>IF(AND(YEAR(JanSun1+24)=Year,MONTH(JanSun1+24)=1),JanSun1+24, "")</f>
        <v>45679</v>
      </c>
      <c r="F8" s="3">
        <f>IF(AND(YEAR(JanSun1+25)=Year,MONTH(JanSun1+25)=1),JanSun1+25, "")</f>
        <v>45680</v>
      </c>
      <c r="G8" s="3">
        <f>IF(AND(YEAR(JanSun1+26)=Year,MONTH(JanSun1+26)=1),JanSun1+26, "")</f>
        <v>45681</v>
      </c>
      <c r="H8" s="7">
        <f>IF(AND(YEAR(JanSun1+27)=Year,MONTH(JanSun1+27)=1),JanSun1+27, "")</f>
        <v>45682</v>
      </c>
      <c r="I8" s="4"/>
      <c r="J8" s="6">
        <f>IF(AND(YEAR(AprSun1+21)=Year,MONTH(AprSun1+21)=4),AprSun1+21, "")</f>
        <v>45767</v>
      </c>
      <c r="K8" s="8">
        <f>IF(AND(YEAR(AprSun1+22)=Year,MONTH(AprSun1+22)=4),AprSun1+22, "")</f>
        <v>45768</v>
      </c>
      <c r="L8" s="8">
        <f>IF(AND(YEAR(AprSun1+23)=Year,MONTH(AprSun1+23)=4),AprSun1+23, "")</f>
        <v>45769</v>
      </c>
      <c r="M8" s="8">
        <f>IF(AND(YEAR(AprSun1+24)=Year,MONTH(AprSun1+24)=4),AprSun1+24, "")</f>
        <v>45770</v>
      </c>
      <c r="N8" s="2">
        <f>IF(AND(YEAR(AprSun1+25)=Year,MONTH(AprSun1+25)=4),AprSun1+25, "")</f>
        <v>45771</v>
      </c>
      <c r="O8" s="8">
        <f>IF(AND(YEAR(AprSun1+26)=Year,MONTH(AprSun1+26)=4),AprSun1+26, "")</f>
        <v>45772</v>
      </c>
      <c r="P8" s="8">
        <f>IF(AND(YEAR(AprSun1+27)=Year,MONTH(AprSun1+27)=4),AprSun1+27, "")</f>
        <v>45773</v>
      </c>
      <c r="Q8" s="4"/>
      <c r="R8" s="8">
        <f>IF(AND(YEAR(JulSun1+21)=Year,MONTH(JulSun1+21)=7),JulSun1+21, "")</f>
        <v>45858</v>
      </c>
      <c r="S8" s="8">
        <f>IF(AND(YEAR(JulSun1+22)=Year,MONTH(JulSun1+22)=7),JulSun1+22, "")</f>
        <v>45859</v>
      </c>
      <c r="T8" s="8">
        <f>IF(AND(YEAR(JulSun1+23)=Year,MONTH(JulSun1+23)=7),JulSun1+23, "")</f>
        <v>45860</v>
      </c>
      <c r="U8" s="8">
        <f>IF(AND(YEAR(JulSun1+24)=Year,MONTH(JulSun1+24)=7),JulSun1+24, "")</f>
        <v>45861</v>
      </c>
      <c r="V8" s="8">
        <f>IF(AND(YEAR(JulSun1+25)=Year,MONTH(JulSun1+25)=7),JulSun1+25, "")</f>
        <v>45862</v>
      </c>
      <c r="W8" s="8">
        <f>IF(AND(YEAR(JulSun1+26)=Year,MONTH(JulSun1+26)=7),JulSun1+26, "")</f>
        <v>45863</v>
      </c>
      <c r="X8" s="7">
        <f>IF(AND(YEAR(JulSun1+27)=Year,MONTH(JulSun1+27)=7),JulSun1+27, "")</f>
        <v>45864</v>
      </c>
      <c r="Y8" s="4"/>
      <c r="Z8" s="6">
        <f>IF(AND(YEAR(OctSun1+21)=Year,MONTH(OctSun1+21)=10),OctSun1+21, "")</f>
        <v>45949</v>
      </c>
      <c r="AA8" s="3">
        <f>IF(AND(YEAR(OctSun1+22)=Year,MONTH(OctSun1+22)=10),OctSun1+22, "")</f>
        <v>45950</v>
      </c>
      <c r="AB8" s="3">
        <f>IF(AND(YEAR(OctSun1+23)=Year,MONTH(OctSun1+23)=10),OctSun1+23, "")</f>
        <v>45951</v>
      </c>
      <c r="AC8" s="3">
        <f>IF(AND(YEAR(OctSun1+24)=Year,MONTH(OctSun1+24)=10),OctSun1+24, "")</f>
        <v>45952</v>
      </c>
      <c r="AD8" s="2">
        <f>IF(AND(YEAR(OctSun1+25)=Year,MONTH(OctSun1+25)=10),OctSun1+25, "")</f>
        <v>45953</v>
      </c>
      <c r="AE8" s="3">
        <f>IF(AND(YEAR(OctSun1+26)=Year,MONTH(OctSun1+26)=10),OctSun1+26, "")</f>
        <v>45954</v>
      </c>
      <c r="AF8" s="3">
        <f>IF(AND(YEAR(OctSun1+27)=Year,MONTH(OctSun1+27)=10),OctSun1+27, "")</f>
        <v>45955</v>
      </c>
    </row>
    <row r="9" spans="1:32" ht="18" customHeight="1" x14ac:dyDescent="0.25">
      <c r="B9" s="6">
        <f>IF(AND(YEAR(JanSun1+28)=Year,MONTH(JanSun1+28)=1),JanSun1+28, "")</f>
        <v>45683</v>
      </c>
      <c r="C9" s="8">
        <f>IF(AND(YEAR(JanSun1+29)=Year,MONTH(JanSun1+29)=1),JanSun1+29, "")</f>
        <v>45684</v>
      </c>
      <c r="D9" s="8">
        <f>IF(AND(YEAR(JanSun1+30)=Year,MONTH(JanSun1+30)=1),JanSun1+30, "")</f>
        <v>45685</v>
      </c>
      <c r="E9" s="8">
        <f>IF(AND(YEAR(JanSun1+31)=Year,MONTH(JanSun1+31)=1),JanSun1+31, "")</f>
        <v>45686</v>
      </c>
      <c r="F9" s="23">
        <f>IF(AND(YEAR(JanSun1+32)=Year,MONTH(JanSun1+32)=1),JanSun1+32, "")</f>
        <v>45687</v>
      </c>
      <c r="G9" s="8">
        <f>IF(AND(YEAR(JanSun1+33)=Year,MONTH(JanSun1+33)=1),JanSun1+33, "")</f>
        <v>45688</v>
      </c>
      <c r="H9" s="3" t="str">
        <f>IF(AND(YEAR(JanSun1+34)=Year,MONTH(JanSun1+34)=1),JanSun1+34, "")</f>
        <v/>
      </c>
      <c r="I9" s="4"/>
      <c r="J9" s="8">
        <f>IF(AND(YEAR(AprSun1+28)=Year,MONTH(AprSun1+28)=4),AprSun1+28, "")</f>
        <v>45774</v>
      </c>
      <c r="K9" s="8">
        <f>IF(AND(YEAR(AprSun1+29)=Year,MONTH(AprSun1+29)=4),AprSun1+29, "")</f>
        <v>45775</v>
      </c>
      <c r="L9" s="8">
        <f>IF(AND(YEAR(AprSun1+30)=Year,MONTH(AprSun1+30)=4),AprSun1+30, "")</f>
        <v>45776</v>
      </c>
      <c r="M9" s="8">
        <f>IF(AND(YEAR(AprSun1+31)=Year,MONTH(AprSun1+31)=4),AprSun1+31, "")</f>
        <v>45777</v>
      </c>
      <c r="N9" s="3" t="str">
        <f>IF(AND(YEAR(AprSun1+32)=Year,MONTH(AprSun1+32)=4),AprSun1+32, "")</f>
        <v/>
      </c>
      <c r="O9" s="3" t="str">
        <f>IF(AND(YEAR(AprSun1+33)=Year,MONTH(AprSun1+33)=4),AprSun1+33, "")</f>
        <v/>
      </c>
      <c r="P9" s="3" t="str">
        <f>IF(AND(YEAR(AprSun1+34)=Year,MONTH(AprSun1+34)=4),AprSun1+34, "")</f>
        <v/>
      </c>
      <c r="Q9" s="4"/>
      <c r="R9" s="6">
        <f>IF(AND(YEAR(JulSun1+28)=Year,MONTH(JulSun1+28)=7),JulSun1+28, "")</f>
        <v>45865</v>
      </c>
      <c r="S9" s="3">
        <f>IF(AND(YEAR(JulSun1+29)=Year,MONTH(JulSun1+29)=7),JulSun1+29, "")</f>
        <v>45866</v>
      </c>
      <c r="T9" s="3">
        <f>IF(AND(YEAR(JulSun1+30)=Year,MONTH(JulSun1+30)=7),JulSun1+30, "")</f>
        <v>45867</v>
      </c>
      <c r="U9" s="3">
        <f>IF(AND(YEAR(JulSun1+31)=Year,MONTH(JulSun1+31)=7),JulSun1+31, "")</f>
        <v>45868</v>
      </c>
      <c r="V9" s="23">
        <f>IF(AND(YEAR(JulSun1+32)=Year,MONTH(JulSun1+32)=7),JulSun1+32, "")</f>
        <v>45869</v>
      </c>
      <c r="W9" s="3" t="str">
        <f>IF(AND(YEAR(JulSun1+33)=Year,MONTH(JulSun1+33)=7),JulSun1+33, "")</f>
        <v/>
      </c>
      <c r="X9" s="3" t="str">
        <f>IF(AND(YEAR(JulSun1+34)=Year,MONTH(JulSun1+34)=7),JulSun1+34, "")</f>
        <v/>
      </c>
      <c r="Y9" s="4"/>
      <c r="Z9" s="3">
        <f>IF(AND(YEAR(OctSun1+28)=Year,MONTH(OctSun1+28)=10),OctSun1+28, "")</f>
        <v>45956</v>
      </c>
      <c r="AA9" s="3">
        <f>IF(AND(YEAR(OctSun1+29)=Year,MONTH(OctSun1+29)=10),OctSun1+29, "")</f>
        <v>45957</v>
      </c>
      <c r="AB9" s="3">
        <f>IF(AND(YEAR(OctSun1+30)=Year,MONTH(OctSun1+30)=10),OctSun1+30, "")</f>
        <v>45958</v>
      </c>
      <c r="AC9" s="3">
        <f>IF(AND(YEAR(OctSun1+31)=Year,MONTH(OctSun1+31)=10),OctSun1+31, "")</f>
        <v>45959</v>
      </c>
      <c r="AD9" s="3">
        <f>IF(AND(YEAR(OctSun1+32)=Year,MONTH(OctSun1+32)=10),OctSun1+32, "")</f>
        <v>45960</v>
      </c>
      <c r="AE9" s="3">
        <f>IF(AND(YEAR(OctSun1+33)=Year,MONTH(OctSun1+33)=10),OctSun1+33, "")</f>
        <v>45961</v>
      </c>
      <c r="AF9" s="3" t="str">
        <f>IF(AND(YEAR(OctSun1+34)=Year,MONTH(OctSun1+34)=10),OctSun1+34, "")</f>
        <v/>
      </c>
    </row>
    <row r="10" spans="1:32" ht="18" customHeight="1" x14ac:dyDescent="0.25">
      <c r="B10" s="3" t="str">
        <f>IF(AND(YEAR(JanSun1+35)=Year,MONTH(JanSun1+35)=1),JanSun1+35, "")</f>
        <v/>
      </c>
      <c r="C10" s="3" t="str">
        <f>IF(AND(YEAR(JanSun1+36)=Year,MONTH(JanSun1+36)=1),JanSun1+36, "")</f>
        <v/>
      </c>
      <c r="D10" s="3" t="str">
        <f>IF(AND(YEAR(JanSun1+37)=Year,MONTH(JanSun1+37)=1),JanSun1+37, "")</f>
        <v/>
      </c>
      <c r="E10" s="3" t="str">
        <f>IF(AND(YEAR(JanSun1+38)=Year,MONTH(JanSun1+38)=1),JanSun1+38, "")</f>
        <v/>
      </c>
      <c r="F10" s="3" t="str">
        <f>IF(AND(YEAR(JanSun1+39)=Year,MONTH(JanSun1+39)=1),JanSun1+39, "")</f>
        <v/>
      </c>
      <c r="G10" s="3" t="str">
        <f>IF(AND(YEAR(JanSun1+40)=Year,MONTH(JanSun1+40)=1),JanSun1+40, "")</f>
        <v/>
      </c>
      <c r="H10" s="3" t="str">
        <f>IF(AND(YEAR(JanSun1+41)=Year,MONTH(JanSun1+41)=1),JanSun1+41, "")</f>
        <v/>
      </c>
      <c r="I10" s="4"/>
      <c r="J10" s="3" t="str">
        <f>IF(AND(YEAR(AprSun1+35)=Year,MONTH(AprSun1+35)=4),AprSun1+35, "")</f>
        <v/>
      </c>
      <c r="K10" s="3" t="str">
        <f>IF(AND(YEAR(AprSun1+36)=Year,MONTH(AprSun1+36)=4),AprSun1+36, "")</f>
        <v/>
      </c>
      <c r="L10" s="3" t="str">
        <f>IF(AND(YEAR(AprSun1+37)=Year,MONTH(AprSun1+37)=4),AprSun1+37, "")</f>
        <v/>
      </c>
      <c r="M10" s="3" t="str">
        <f>IF(AND(YEAR(AprSun1+38)=Year,MONTH(AprSun1+38)=4),AprSun1+38, "")</f>
        <v/>
      </c>
      <c r="N10" s="3" t="str">
        <f>IF(AND(YEAR(AprSun1+39)=Year,MONTH(AprSun1+39)=4),AprSun1+39, "")</f>
        <v/>
      </c>
      <c r="O10" s="3" t="str">
        <f>IF(AND(YEAR(AprSun1+40)=Year,MONTH(AprSun1+40)=4),AprSun1+40, "")</f>
        <v/>
      </c>
      <c r="P10" s="3" t="str">
        <f>IF(AND(YEAR(AprSun1+41)=Year,MONTH(AprSun1+41)=4),AprSun1+41, "")</f>
        <v/>
      </c>
      <c r="Q10" s="4"/>
      <c r="R10" s="3" t="str">
        <f>IF(AND(YEAR(JulSun1+35)=Year,MONTH(JulSun1+35)=7),JulSun1+35, "")</f>
        <v/>
      </c>
      <c r="S10" s="3" t="str">
        <f>IF(AND(YEAR(JulSun1+36)=Year,MONTH(JulSun1+36)=7),JulSun1+36, "")</f>
        <v/>
      </c>
      <c r="T10" s="3" t="str">
        <f>IF(AND(YEAR(JulSun1+37)=Year,MONTH(JulSun1+37)=7),JulSun1+37, "")</f>
        <v/>
      </c>
      <c r="U10" s="3" t="str">
        <f>IF(AND(YEAR(JulSun1+38)=Year,MONTH(JulSun1+38)=7),JulSun1+38, "")</f>
        <v/>
      </c>
      <c r="V10" s="3" t="str">
        <f>IF(AND(YEAR(JulSun1+39)=Year,MONTH(JulSun1+39)=7),JulSun1+39, "")</f>
        <v/>
      </c>
      <c r="W10" s="3" t="str">
        <f>IF(AND(YEAR(JulSun1+40)=Year,MONTH(JulSun1+40)=7),JulSun1+40, "")</f>
        <v/>
      </c>
      <c r="X10" s="3" t="str">
        <f>IF(AND(YEAR(JulSun1+41)=Year,MONTH(JulSun1+41)=7),JulSun1+41, "")</f>
        <v/>
      </c>
      <c r="Y10" s="4"/>
      <c r="Z10" s="3" t="str">
        <f>IF(AND(YEAR(OctSun1+35)=Year,MONTH(OctSun1+35)=10),OctSun1+35, "")</f>
        <v/>
      </c>
      <c r="AA10" s="3" t="str">
        <f>IF(AND(YEAR(OctSun1+36)=Year,MONTH(OctSun1+36)=10),OctSun1+36, "")</f>
        <v/>
      </c>
      <c r="AB10" s="3" t="str">
        <f>IF(AND(YEAR(OctSun1+37)=Year,MONTH(OctSun1+37)=10),OctSun1+37, "")</f>
        <v/>
      </c>
      <c r="AC10" s="3" t="str">
        <f>IF(AND(YEAR(OctSun1+38)=Year,MONTH(OctSun1+38)=10),OctSun1+38, "")</f>
        <v/>
      </c>
      <c r="AD10" s="3" t="str">
        <f>IF(AND(YEAR(OctSun1+39)=Year,MONTH(OctSun1+39)=10),OctSun1+39, "")</f>
        <v/>
      </c>
      <c r="AE10" s="3" t="str">
        <f>IF(AND(YEAR(OctSun1+40)=Year,MONTH(OctSun1+40)=10),OctSun1+40, "")</f>
        <v/>
      </c>
      <c r="AF10" s="3" t="str">
        <f>IF(AND(YEAR(OctSun1+41)=Year,MONTH(OctSun1+41)=10),OctSun1+41, "")</f>
        <v/>
      </c>
    </row>
    <row r="11" spans="1:32" ht="18" customHeight="1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8" customHeight="1" x14ac:dyDescent="0.25">
      <c r="B12" s="32" t="s">
        <v>1</v>
      </c>
      <c r="C12" s="32"/>
      <c r="D12" s="32"/>
      <c r="E12" s="32"/>
      <c r="F12" s="32"/>
      <c r="G12" s="32"/>
      <c r="H12" s="32"/>
      <c r="I12" s="4"/>
      <c r="J12" s="32" t="s">
        <v>4</v>
      </c>
      <c r="K12" s="32"/>
      <c r="L12" s="32"/>
      <c r="M12" s="32"/>
      <c r="N12" s="32"/>
      <c r="O12" s="32"/>
      <c r="P12" s="32"/>
      <c r="Q12" s="4"/>
      <c r="R12" s="32" t="s">
        <v>9</v>
      </c>
      <c r="S12" s="32"/>
      <c r="T12" s="32"/>
      <c r="U12" s="32"/>
      <c r="V12" s="32"/>
      <c r="W12" s="32"/>
      <c r="X12" s="32"/>
      <c r="Y12" s="4"/>
      <c r="Z12" s="32" t="s">
        <v>10</v>
      </c>
      <c r="AA12" s="32"/>
      <c r="AB12" s="32"/>
      <c r="AC12" s="32"/>
      <c r="AD12" s="32"/>
      <c r="AE12" s="32"/>
      <c r="AF12" s="32"/>
    </row>
    <row r="13" spans="1:32" ht="18" customHeight="1" x14ac:dyDescent="0.25">
      <c r="B13" s="5" t="s">
        <v>12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4"/>
      <c r="J13" s="5" t="s">
        <v>12</v>
      </c>
      <c r="K13" s="5" t="s">
        <v>13</v>
      </c>
      <c r="L13" s="5" t="s">
        <v>14</v>
      </c>
      <c r="M13" s="5" t="s">
        <v>15</v>
      </c>
      <c r="N13" s="5" t="s">
        <v>16</v>
      </c>
      <c r="O13" s="5" t="s">
        <v>17</v>
      </c>
      <c r="P13" s="5" t="s">
        <v>18</v>
      </c>
      <c r="Q13" s="4"/>
      <c r="R13" s="5" t="s">
        <v>12</v>
      </c>
      <c r="S13" s="5" t="s">
        <v>13</v>
      </c>
      <c r="T13" s="5" t="s">
        <v>14</v>
      </c>
      <c r="U13" s="5" t="s">
        <v>15</v>
      </c>
      <c r="V13" s="5" t="s">
        <v>16</v>
      </c>
      <c r="W13" s="5" t="s">
        <v>17</v>
      </c>
      <c r="X13" s="5" t="s">
        <v>18</v>
      </c>
      <c r="Y13" s="4"/>
      <c r="Z13" s="5" t="s">
        <v>12</v>
      </c>
      <c r="AA13" s="5" t="s">
        <v>13</v>
      </c>
      <c r="AB13" s="5" t="s">
        <v>14</v>
      </c>
      <c r="AC13" s="5" t="s">
        <v>15</v>
      </c>
      <c r="AD13" s="5" t="s">
        <v>16</v>
      </c>
      <c r="AE13" s="5" t="s">
        <v>17</v>
      </c>
      <c r="AF13" s="5" t="s">
        <v>18</v>
      </c>
    </row>
    <row r="14" spans="1:32" ht="18" customHeight="1" x14ac:dyDescent="0.25">
      <c r="B14" s="3" t="str">
        <f>IF(AND(YEAR(FebSun1)=Year,MONTH(FebSun1)=2),FebSun1, "")</f>
        <v/>
      </c>
      <c r="C14" s="3" t="str">
        <f>IF(AND(YEAR(FebSun1+1)=Year,MONTH(FebSun1+1)=2),FebSun1+1, "")</f>
        <v/>
      </c>
      <c r="D14" s="3" t="str">
        <f>IF(AND(YEAR(FebSun1+2)=Year,MONTH(FebSun1+2)=2),FebSun1+2, "")</f>
        <v/>
      </c>
      <c r="E14" s="3" t="str">
        <f>IF(AND(YEAR(FebSun1+3)=Year,MONTH(FebSun1+3)=2),FebSun1+3, "")</f>
        <v/>
      </c>
      <c r="F14" s="3" t="str">
        <f>IF(AND(YEAR(FebSun1+4)=Year,MONTH(FebSun1+4)=2),FebSun1+4, "")</f>
        <v/>
      </c>
      <c r="G14" s="3" t="str">
        <f>IF(AND(YEAR(FebSun1+5)=Year,MONTH(FebSun1+5)=2),FebSun1+5, "")</f>
        <v/>
      </c>
      <c r="H14" s="8">
        <f>IF(AND(YEAR(FebSun1+6)=Year,MONTH(FebSun1+6)=2),FebSun1+6, "")</f>
        <v>45689</v>
      </c>
      <c r="I14" s="4"/>
      <c r="J14" s="3" t="str">
        <f>IF(AND(YEAR(MaySun1)=Year,MONTH(MaySun1)=5),MaySun1, "")</f>
        <v/>
      </c>
      <c r="K14" s="3" t="str">
        <f>IF(AND(YEAR(MaySun1+1)=Year,MONTH(MaySun1+1)=5),MaySun1+1, "")</f>
        <v/>
      </c>
      <c r="L14" s="3" t="str">
        <f>IF(AND(YEAR(MaySun1+2)=Year,MONTH(MaySun1+2)=5),MaySun1+2, "")</f>
        <v/>
      </c>
      <c r="M14" s="3" t="str">
        <f>IF(AND(YEAR(MaySun1+3)=Year,MONTH(MaySun1+3)=5),MaySun1+3, "")</f>
        <v/>
      </c>
      <c r="N14" s="8">
        <f>IF(AND(YEAR(MaySun1+4)=Year,MONTH(MaySun1+4)=5),MaySun1+4, "")</f>
        <v>45778</v>
      </c>
      <c r="O14" s="8">
        <f>IF(AND(YEAR(MaySun1+5)=Year,MONTH(MaySun1+5)=5),MaySun1+5, "")</f>
        <v>45779</v>
      </c>
      <c r="P14" s="7">
        <f>IF(AND(YEAR(MaySun1+6)=Year,MONTH(MaySun1+6)=5),MaySun1+6, "")</f>
        <v>45780</v>
      </c>
      <c r="Q14" s="4"/>
      <c r="R14" s="3" t="str">
        <f>IF(AND(YEAR(AugSun1)=Year,MONTH(AugSun1)=8),AugSun1, "")</f>
        <v/>
      </c>
      <c r="S14" s="3" t="str">
        <f>IF(AND(YEAR(AugSun1+1)=Year,MONTH(AugSun1+1)=8),AugSun1+1, "")</f>
        <v/>
      </c>
      <c r="T14" s="3" t="str">
        <f>IF(AND(YEAR(AugSun1+2)=Year,MONTH(AugSun1+2)=8),AugSun1+2, "")</f>
        <v/>
      </c>
      <c r="U14" s="3" t="str">
        <f>IF(AND(YEAR(AugSun1+3)=Year,MONTH(AugSun1+3)=8),AugSun1+3, "")</f>
        <v/>
      </c>
      <c r="V14" s="3" t="str">
        <f>IF(AND(YEAR(AugSun1+4)=Year,MONTH(AugSun1+4)=8),AugSun1+4, "")</f>
        <v/>
      </c>
      <c r="W14" s="3">
        <f>IF(AND(YEAR(AugSun1+5)=Year,MONTH(AugSun1+5)=8),AugSun1+5, "")</f>
        <v>45870</v>
      </c>
      <c r="X14" s="3">
        <f>IF(AND(YEAR(AugSun1+6)=Year,MONTH(AugSun1+6)=8),AugSun1+6, "")</f>
        <v>45871</v>
      </c>
      <c r="Y14" s="4"/>
      <c r="Z14" s="3" t="str">
        <f>IF(AND(YEAR(NovSun1)=Year,MONTH(NovSun1)=11),NovSun1, "")</f>
        <v/>
      </c>
      <c r="AA14" s="3" t="str">
        <f>IF(AND(YEAR(NovSun1+1)=Year,MONTH(NovSun1+1)=11),NovSun1+1, "")</f>
        <v/>
      </c>
      <c r="AB14" s="3" t="str">
        <f>IF(AND(YEAR(NovSun1+2)=Year,MONTH(NovSun1+2)=11),NovSun1+2, "")</f>
        <v/>
      </c>
      <c r="AC14" s="3" t="str">
        <f>IF(AND(YEAR(NovSun1+3)=Year,MONTH(NovSun1+3)=11),NovSun1+3, "")</f>
        <v/>
      </c>
      <c r="AD14" s="3" t="str">
        <f>IF(AND(YEAR(NovSun1+4)=Year,MONTH(NovSun1+4)=11),NovSun1+4, "")</f>
        <v/>
      </c>
      <c r="AE14" s="3" t="str">
        <f>IF(AND(YEAR(NovSun1+5)=Year,MONTH(NovSun1+5)=11),NovSun1+5, "")</f>
        <v/>
      </c>
      <c r="AF14" s="7">
        <f>IF(AND(YEAR(NovSun1+6)=Year,MONTH(NovSun1+6)=11),NovSun1+6, "")</f>
        <v>45962</v>
      </c>
    </row>
    <row r="15" spans="1:32" ht="18" customHeight="1" x14ac:dyDescent="0.25">
      <c r="B15" s="8">
        <f>IF(AND(YEAR(FebSun1+7)=Year,MONTH(FebSun1+7)=2),FebSun1+7, "")</f>
        <v>45690</v>
      </c>
      <c r="C15" s="8">
        <f>IF(AND(YEAR(FebSun1+8)=Year,MONTH(FebSun1+8)=2),FebSun1+8, "")</f>
        <v>45691</v>
      </c>
      <c r="D15" s="8">
        <f>IF(AND(YEAR(FebSun1+9)=Year,MONTH(FebSun1+9)=2),FebSun1+9, "")</f>
        <v>45692</v>
      </c>
      <c r="E15" s="8">
        <f>IF(AND(YEAR(FebSun1+10)=Year,MONTH(FebSun1+10)=2),FebSun1+10, "")</f>
        <v>45693</v>
      </c>
      <c r="F15" s="8">
        <f>IF(AND(YEAR(FebSun1+11)=Year,MONTH(FebSun1+11)=2),FebSun1+11, "")</f>
        <v>45694</v>
      </c>
      <c r="G15" s="8">
        <f>IF(AND(YEAR(FebSun1+12)=Year,MONTH(FebSun1+12)=2),FebSun1+12, "")</f>
        <v>45695</v>
      </c>
      <c r="H15" s="7">
        <f>IF(AND(YEAR(FebSun1+13)=Year,MONTH(FebSun1+13)=2),FebSun1+13, "")</f>
        <v>45696</v>
      </c>
      <c r="I15" s="4"/>
      <c r="J15" s="6">
        <f>IF(AND(YEAR(MaySun1+7)=Year,MONTH(MaySun1+7)=5),MaySun1+7, "")</f>
        <v>45781</v>
      </c>
      <c r="K15" s="3">
        <f>IF(AND(YEAR(MaySun1+8)=Year,MONTH(MaySun1+8)=5),MaySun1+8, "")</f>
        <v>45782</v>
      </c>
      <c r="L15" s="3">
        <f>IF(AND(YEAR(MaySun1+9)=Year,MONTH(MaySun1+9)=5),MaySun1+9, "")</f>
        <v>45783</v>
      </c>
      <c r="M15" s="3">
        <f>IF(AND(YEAR(MaySun1+10)=Year,MONTH(MaySun1+10)=5),MaySun1+10, "")</f>
        <v>45784</v>
      </c>
      <c r="N15" s="2">
        <f>IF(AND(YEAR(MaySun1+11)=Year,MONTH(MaySun1+11)=5),MaySun1+11, "")</f>
        <v>45785</v>
      </c>
      <c r="O15" s="3">
        <f>IF(AND(YEAR(MaySun1+12)=Year,MONTH(MaySun1+12)=5),MaySun1+12, "")</f>
        <v>45786</v>
      </c>
      <c r="P15" s="3">
        <f>IF(AND(YEAR(MaySun1+13)=Year,MONTH(MaySun1+13)=5),MaySun1+13, "")</f>
        <v>45787</v>
      </c>
      <c r="Q15" s="4"/>
      <c r="R15" s="3">
        <f>IF(AND(YEAR(AugSun1+7)=Year,MONTH(AugSun1+7)=8),AugSun1+7, "")</f>
        <v>45872</v>
      </c>
      <c r="S15" s="3">
        <f>IF(AND(YEAR(AugSun1+8)=Year,MONTH(AugSun1+8)=8),AugSun1+8, "")</f>
        <v>45873</v>
      </c>
      <c r="T15" s="3">
        <f>IF(AND(YEAR(AugSun1+9)=Year,MONTH(AugSun1+9)=8),AugSun1+9, "")</f>
        <v>45874</v>
      </c>
      <c r="U15" s="3">
        <f>IF(AND(YEAR(AugSun1+10)=Year,MONTH(AugSun1+10)=8),AugSun1+10, "")</f>
        <v>45875</v>
      </c>
      <c r="V15" s="3">
        <f>IF(AND(YEAR(AugSun1+11)=Year,MONTH(AugSun1+11)=8),AugSun1+11, "")</f>
        <v>45876</v>
      </c>
      <c r="W15" s="3">
        <f>IF(AND(YEAR(AugSun1+12)=Year,MONTH(AugSun1+12)=8),AugSun1+12, "")</f>
        <v>45877</v>
      </c>
      <c r="X15" s="7">
        <f>IF(AND(YEAR(AugSun1+13)=Year,MONTH(AugSun1+13)=8),AugSun1+13, "")</f>
        <v>45878</v>
      </c>
      <c r="Y15" s="4"/>
      <c r="Z15" s="6">
        <f>IF(AND(YEAR(NovSun1+7)=Year,MONTH(NovSun1+7)=11),NovSun1+7, "")</f>
        <v>45963</v>
      </c>
      <c r="AA15" s="8">
        <f>IF(AND(YEAR(NovSun1+8)=Year,MONTH(NovSun1+8)=11),NovSun1+8, "")</f>
        <v>45964</v>
      </c>
      <c r="AB15" s="8">
        <f>IF(AND(YEAR(NovSun1+9)=Year,MONTH(NovSun1+9)=11),NovSun1+9, "")</f>
        <v>45965</v>
      </c>
      <c r="AC15" s="8">
        <f>IF(AND(YEAR(NovSun1+10)=Year,MONTH(NovSun1+10)=11),NovSun1+10, "")</f>
        <v>45966</v>
      </c>
      <c r="AD15" s="2">
        <f>IF(AND(YEAR(NovSun1+11)=Year,MONTH(NovSun1+11)=11),NovSun1+11, "")</f>
        <v>45967</v>
      </c>
      <c r="AE15" s="8">
        <f>IF(AND(YEAR(NovSun1+12)=Year,MONTH(NovSun1+12)=11),NovSun1+12, "")</f>
        <v>45968</v>
      </c>
      <c r="AF15" s="8">
        <f>IF(AND(YEAR(NovSun1+13)=Year,MONTH(NovSun1+13)=11),NovSun1+13, "")</f>
        <v>45969</v>
      </c>
    </row>
    <row r="16" spans="1:32" ht="18" customHeight="1" x14ac:dyDescent="0.25">
      <c r="B16" s="6">
        <f>IF(AND(YEAR(FebSun1+14)=Year,MONTH(FebSun1+14)=2),FebSun1+14, "")</f>
        <v>45697</v>
      </c>
      <c r="C16" s="3">
        <f>IF(AND(YEAR(FebSun1+15)=Year,MONTH(FebSun1+15)=2),FebSun1+15, "")</f>
        <v>45698</v>
      </c>
      <c r="D16" s="3">
        <f>IF(AND(YEAR(FebSun1+16)=Year,MONTH(FebSun1+16)=2),FebSun1+16, "")</f>
        <v>45699</v>
      </c>
      <c r="E16" s="3">
        <f>IF(AND(YEAR(FebSun1+17)=Year,MONTH(FebSun1+17)=2),FebSun1+17, "")</f>
        <v>45700</v>
      </c>
      <c r="F16" s="2">
        <f>IF(AND(YEAR(FebSun1+18)=Year,MONTH(FebSun1+18)=2),FebSun1+18, "")</f>
        <v>45701</v>
      </c>
      <c r="G16" s="3">
        <f>IF(AND(YEAR(FebSun1+19)=Year,MONTH(FebSun1+19)=2),FebSun1+19, "")</f>
        <v>45702</v>
      </c>
      <c r="H16" s="3">
        <f>IF(AND(YEAR(FebSun1+20)=Year,MONTH(FebSun1+20)=2),FebSun1+20, "")</f>
        <v>45703</v>
      </c>
      <c r="I16" s="4"/>
      <c r="J16" s="3">
        <f>IF(AND(YEAR(MaySun1+14)=Year,MONTH(MaySun1+14)=5),MaySun1+14, "")</f>
        <v>45788</v>
      </c>
      <c r="K16" s="3">
        <f>IF(AND(YEAR(MaySun1+15)=Year,MONTH(MaySun1+15)=5),MaySun1+15, "")</f>
        <v>45789</v>
      </c>
      <c r="L16" s="3">
        <f>IF(AND(YEAR(MaySun1+16)=Year,MONTH(MaySun1+16)=5),MaySun1+16, "")</f>
        <v>45790</v>
      </c>
      <c r="M16" s="3">
        <f>IF(AND(YEAR(MaySun1+17)=Year,MONTH(MaySun1+17)=5),MaySun1+17, "")</f>
        <v>45791</v>
      </c>
      <c r="N16" s="3">
        <f>IF(AND(YEAR(MaySun1+18)=Year,MONTH(MaySun1+18)=5),MaySun1+18, "")</f>
        <v>45792</v>
      </c>
      <c r="O16" s="3">
        <f>IF(AND(YEAR(MaySun1+19)=Year,MONTH(MaySun1+19)=5),MaySun1+19, "")</f>
        <v>45793</v>
      </c>
      <c r="P16" s="7">
        <f>IF(AND(YEAR(MaySun1+20)=Year,MONTH(MaySun1+20)=5),MaySun1+20, "")</f>
        <v>45794</v>
      </c>
      <c r="Q16" s="4"/>
      <c r="R16" s="6">
        <f>IF(AND(YEAR(AugSun1+14)=Year,MONTH(AugSun1+14)=8),AugSun1+14, "")</f>
        <v>45879</v>
      </c>
      <c r="S16" s="8">
        <f>IF(AND(YEAR(AugSun1+15)=Year,MONTH(AugSun1+15)=8),AugSun1+15, "")</f>
        <v>45880</v>
      </c>
      <c r="T16" s="8">
        <f>IF(AND(YEAR(AugSun1+16)=Year,MONTH(AugSun1+16)=8),AugSun1+16, "")</f>
        <v>45881</v>
      </c>
      <c r="U16" s="8">
        <f>IF(AND(YEAR(AugSun1+17)=Year,MONTH(AugSun1+17)=8),AugSun1+17, "")</f>
        <v>45882</v>
      </c>
      <c r="V16" s="2">
        <f>IF(AND(YEAR(AugSun1+18)=Year,MONTH(AugSun1+18)=8),AugSun1+18, "")</f>
        <v>45883</v>
      </c>
      <c r="W16" s="8">
        <f>IF(AND(YEAR(AugSun1+19)=Year,MONTH(AugSun1+19)=8),AugSun1+19, "")</f>
        <v>45884</v>
      </c>
      <c r="X16" s="8">
        <f>IF(AND(YEAR(AugSun1+20)=Year,MONTH(AugSun1+20)=8),AugSun1+20, "")</f>
        <v>45885</v>
      </c>
      <c r="Y16" s="4"/>
      <c r="Z16" s="8">
        <f>IF(AND(YEAR(NovSun1+14)=Year,MONTH(NovSun1+14)=11),NovSun1+14, "")</f>
        <v>45970</v>
      </c>
      <c r="AA16" s="8">
        <f>IF(AND(YEAR(NovSun1+15)=Year,MONTH(NovSun1+15)=11),NovSun1+15, "")</f>
        <v>45971</v>
      </c>
      <c r="AB16" s="8">
        <f>IF(AND(YEAR(NovSun1+16)=Year,MONTH(NovSun1+16)=11),NovSun1+16, "")</f>
        <v>45972</v>
      </c>
      <c r="AC16" s="8">
        <f>IF(AND(YEAR(NovSun1+17)=Year,MONTH(NovSun1+17)=11),NovSun1+17, "")</f>
        <v>45973</v>
      </c>
      <c r="AD16" s="15">
        <f>IF(AND(YEAR(NovSun1+18)=Year,MONTH(NovSun1+18)=11),NovSun1+18, "")</f>
        <v>45974</v>
      </c>
      <c r="AE16" s="8">
        <f>IF(AND(YEAR(NovSun1+19)=Year,MONTH(NovSun1+19)=11),NovSun1+19, "")</f>
        <v>45975</v>
      </c>
      <c r="AF16" s="7">
        <f>IF(AND(YEAR(NovSun1+20)=Year,MONTH(NovSun1+20)=11),NovSun1+20, "")</f>
        <v>45976</v>
      </c>
    </row>
    <row r="17" spans="2:32" ht="18" customHeight="1" x14ac:dyDescent="0.25">
      <c r="B17" s="3">
        <f>IF(AND(YEAR(FebSun1+21)=Year,MONTH(FebSun1+21)=2),FebSun1+21, "")</f>
        <v>45704</v>
      </c>
      <c r="C17" s="3">
        <f>IF(AND(YEAR(FebSun1+22)=Year,MONTH(FebSun1+22)=2),FebSun1+22, "")</f>
        <v>45705</v>
      </c>
      <c r="D17" s="3">
        <f>IF(AND(YEAR(FebSun1+23)=Year,MONTH(FebSun1+23)=2),FebSun1+23, "")</f>
        <v>45706</v>
      </c>
      <c r="E17" s="3">
        <f>IF(AND(YEAR(FebSun1+24)=Year,MONTH(FebSun1+24)=2),FebSun1+24, "")</f>
        <v>45707</v>
      </c>
      <c r="F17" s="3">
        <f>IF(AND(YEAR(FebSun1+25)=Year,MONTH(FebSun1+25)=2),FebSun1+25, "")</f>
        <v>45708</v>
      </c>
      <c r="G17" s="3">
        <f>IF(AND(YEAR(FebSun1+26)=Year,MONTH(FebSun1+26)=2),FebSun1+26, "")</f>
        <v>45709</v>
      </c>
      <c r="H17" s="7">
        <f>IF(AND(YEAR(FebSun1+27)=Year,MONTH(FebSun1+27)=2),FebSun1+27, "")</f>
        <v>45710</v>
      </c>
      <c r="I17" s="4"/>
      <c r="J17" s="6">
        <f>IF(AND(YEAR(MaySun1+21)=Year,MONTH(MaySun1+21)=5),MaySun1+21, "")</f>
        <v>45795</v>
      </c>
      <c r="K17" s="8">
        <f>IF(AND(YEAR(MaySun1+22)=Year,MONTH(MaySun1+22)=5),MaySun1+22, "")</f>
        <v>45796</v>
      </c>
      <c r="L17" s="8">
        <f>IF(AND(YEAR(MaySun1+23)=Year,MONTH(MaySun1+23)=5),MaySun1+23, "")</f>
        <v>45797</v>
      </c>
      <c r="M17" s="8">
        <f>IF(AND(YEAR(MaySun1+24)=Year,MONTH(MaySun1+24)=5),MaySun1+24, "")</f>
        <v>45798</v>
      </c>
      <c r="N17" s="2">
        <f>IF(AND(YEAR(MaySun1+25)=Year,MONTH(MaySun1+25)=5),MaySun1+25, "")</f>
        <v>45799</v>
      </c>
      <c r="O17" s="8">
        <f>IF(AND(YEAR(MaySun1+26)=Year,MONTH(MaySun1+26)=5),MaySun1+26, "")</f>
        <v>45800</v>
      </c>
      <c r="P17" s="8">
        <f>IF(AND(YEAR(MaySun1+27)=Year,MONTH(MaySun1+27)=5),MaySun1+27, "")</f>
        <v>45801</v>
      </c>
      <c r="Q17" s="4"/>
      <c r="R17" s="8">
        <f>IF(AND(YEAR(AugSun1+21)=Year,MONTH(AugSun1+21)=8),AugSun1+21, "")</f>
        <v>45886</v>
      </c>
      <c r="S17" s="8">
        <f>IF(AND(YEAR(AugSun1+22)=Year,MONTH(AugSun1+22)=8),AugSun1+22, "")</f>
        <v>45887</v>
      </c>
      <c r="T17" s="8">
        <f>IF(AND(YEAR(AugSun1+23)=Year,MONTH(AugSun1+23)=8),AugSun1+23, "")</f>
        <v>45888</v>
      </c>
      <c r="U17" s="8">
        <f>IF(AND(YEAR(AugSun1+24)=Year,MONTH(AugSun1+24)=8),AugSun1+24, "")</f>
        <v>45889</v>
      </c>
      <c r="V17" s="8">
        <f>IF(AND(YEAR(AugSun1+25)=Year,MONTH(AugSun1+25)=8),AugSun1+25, "")</f>
        <v>45890</v>
      </c>
      <c r="W17" s="8">
        <f>IF(AND(YEAR(AugSun1+26)=Year,MONTH(AugSun1+26)=8),AugSun1+26, "")</f>
        <v>45891</v>
      </c>
      <c r="X17" s="7">
        <f>IF(AND(YEAR(AugSun1+27)=Year,MONTH(AugSun1+27)=8),AugSun1+27, "")</f>
        <v>45892</v>
      </c>
      <c r="Y17" s="4"/>
      <c r="Z17" s="6">
        <f>IF(AND(YEAR(NovSun1+21)=Year,MONTH(NovSun1+21)=11),NovSun1+21, "")</f>
        <v>45977</v>
      </c>
      <c r="AA17" s="3">
        <f>IF(AND(YEAR(NovSun1+22)=Year,MONTH(NovSun1+22)=11),NovSun1+22, "")</f>
        <v>45978</v>
      </c>
      <c r="AB17" s="3">
        <f>IF(AND(YEAR(NovSun1+23)=Year,MONTH(NovSun1+23)=11),NovSun1+23, "")</f>
        <v>45979</v>
      </c>
      <c r="AC17" s="12">
        <f>IF(AND(YEAR(NovSun1+24)=Year,MONTH(NovSun1+24)=11),NovSun1+24, "")</f>
        <v>45980</v>
      </c>
      <c r="AD17" s="22">
        <f>IF(AND(YEAR(NovSun1+25)=Year,MONTH(NovSun1+25)=11),NovSun1+25, "")</f>
        <v>45981</v>
      </c>
      <c r="AE17" s="13">
        <f>IF(AND(YEAR(NovSun1+26)=Year,MONTH(NovSun1+26)=11),NovSun1+26, "")</f>
        <v>45982</v>
      </c>
      <c r="AF17" s="3">
        <f>IF(AND(YEAR(NovSun1+27)=Year,MONTH(NovSun1+27)=11),NovSun1+27, "")</f>
        <v>45983</v>
      </c>
    </row>
    <row r="18" spans="2:32" ht="18" customHeight="1" x14ac:dyDescent="0.25">
      <c r="B18" s="6">
        <f>IF(AND(YEAR(FebSun1+28)=Year,MONTH(FebSun1+28)=2),FebSun1+28, "")</f>
        <v>45711</v>
      </c>
      <c r="C18" s="8">
        <f>IF(AND(YEAR(FebSun1+29)=Year,MONTH(FebSun1+29)=2),FebSun1+29, "")</f>
        <v>45712</v>
      </c>
      <c r="D18" s="8">
        <f>IF(AND(YEAR(FebSun1+30)=Year,MONTH(FebSun1+30)=2),FebSun1+30, "")</f>
        <v>45713</v>
      </c>
      <c r="E18" s="8">
        <f>IF(AND(YEAR(FebSun1+31)=Year,MONTH(FebSun1+31)=2),FebSun1+31, "")</f>
        <v>45714</v>
      </c>
      <c r="F18" s="2">
        <f>IF(AND(YEAR(FebSun1+32)=Year,MONTH(FebSun1+32)=2),FebSun1+32, "")</f>
        <v>45715</v>
      </c>
      <c r="G18" s="8">
        <f>IF(AND(YEAR(FebSun1+33)=Year,MONTH(FebSun1+33)=2),FebSun1+33, "")</f>
        <v>45716</v>
      </c>
      <c r="H18" s="3" t="str">
        <f>IF(AND(YEAR(FebSun1+34)=Year,MONTH(FebSun1+34)=2),FebSun1+34, "")</f>
        <v/>
      </c>
      <c r="I18" s="4"/>
      <c r="J18" s="8">
        <f>IF(AND(YEAR(MaySun1+28)=Year,MONTH(MaySun1+28)=5),MaySun1+28, "")</f>
        <v>45802</v>
      </c>
      <c r="K18" s="16">
        <f>IF(AND(YEAR(MaySun1+29)=Year,MONTH(MaySun1+29)=5),MaySun1+29, "")</f>
        <v>45803</v>
      </c>
      <c r="L18" s="8">
        <f>IF(AND(YEAR(MaySun1+30)=Year,MONTH(MaySun1+30)=5),MaySun1+30, "")</f>
        <v>45804</v>
      </c>
      <c r="M18" s="8">
        <f>IF(AND(YEAR(MaySun1+31)=Year,MONTH(MaySun1+31)=5),MaySun1+31, "")</f>
        <v>45805</v>
      </c>
      <c r="N18" s="8">
        <f>IF(AND(YEAR(MaySun1+32)=Year,MONTH(MaySun1+32)=5),MaySun1+32, "")</f>
        <v>45806</v>
      </c>
      <c r="O18" s="8">
        <f>IF(AND(YEAR(MaySun1+33)=Year,MONTH(MaySun1+33)=5),MaySun1+33, "")</f>
        <v>45807</v>
      </c>
      <c r="P18" s="7">
        <f>IF(AND(YEAR(MaySun1+34)=Year,MONTH(MaySun1+34)=5),MaySun1+34, "")</f>
        <v>45808</v>
      </c>
      <c r="Q18" s="4"/>
      <c r="R18" s="6">
        <f>IF(AND(YEAR(AugSun1+28)=Year,MONTH(AugSun1+28)=8),AugSun1+28, "")</f>
        <v>45893</v>
      </c>
      <c r="S18" s="3">
        <f>IF(AND(YEAR(AugSun1+29)=Year,MONTH(AugSun1+29)=8),AugSun1+29, "")</f>
        <v>45894</v>
      </c>
      <c r="T18" s="3">
        <f>IF(AND(YEAR(AugSun1+30)=Year,MONTH(AugSun1+30)=8),AugSun1+30, "")</f>
        <v>45895</v>
      </c>
      <c r="U18" s="3">
        <f>IF(AND(YEAR(AugSun1+31)=Year,MONTH(AugSun1+31)=8),AugSun1+31, "")</f>
        <v>45896</v>
      </c>
      <c r="V18" s="2">
        <f>IF(AND(YEAR(AugSun1+32)=Year,MONTH(AugSun1+32)=8),AugSun1+32, "")</f>
        <v>45897</v>
      </c>
      <c r="W18" s="3">
        <f>IF(AND(YEAR(AugSun1+33)=Year,MONTH(AugSun1+33)=8),AugSun1+33, "")</f>
        <v>45898</v>
      </c>
      <c r="X18" s="3">
        <f>IF(AND(YEAR(AugSun1+34)=Year,MONTH(AugSun1+34)=8),AugSun1+34, "")</f>
        <v>45899</v>
      </c>
      <c r="Y18" s="4"/>
      <c r="Z18" s="3">
        <f>IF(AND(YEAR(NovSun1+28)=Year,MONTH(NovSun1+28)=11),NovSun1+28, "")</f>
        <v>45984</v>
      </c>
      <c r="AA18" s="3">
        <f>IF(AND(YEAR(NovSun1+29)=Year,MONTH(NovSun1+29)=11),NovSun1+29, "")</f>
        <v>45985</v>
      </c>
      <c r="AB18" s="3">
        <f>IF(AND(YEAR(NovSun1+30)=Year,MONTH(NovSun1+30)=11),NovSun1+30, "")</f>
        <v>45986</v>
      </c>
      <c r="AC18" s="3">
        <f>IF(AND(YEAR(NovSun1+31)=Year,MONTH(NovSun1+31)=11),NovSun1+31, "")</f>
        <v>45987</v>
      </c>
      <c r="AD18" s="24">
        <f>IF(AND(YEAR(NovSun1+32)=Year,MONTH(NovSun1+32)=11),NovSun1+32, "")</f>
        <v>45988</v>
      </c>
      <c r="AE18" s="3">
        <f>IF(AND(YEAR(NovSun1+33)=Year,MONTH(NovSun1+33)=11),NovSun1+33, "")</f>
        <v>45989</v>
      </c>
      <c r="AF18" s="7">
        <f>IF(AND(YEAR(NovSun1+34)=Year,MONTH(NovSun1+34)=11),NovSun1+34, "")</f>
        <v>45990</v>
      </c>
    </row>
    <row r="19" spans="2:32" ht="18" customHeight="1" x14ac:dyDescent="0.25">
      <c r="B19" s="3" t="str">
        <f>IF(AND(YEAR(FebSun1+35)=Year,MONTH(FebSun1+35)=2),FebSun1+35, "")</f>
        <v/>
      </c>
      <c r="C19" s="3" t="str">
        <f>IF(AND(YEAR(FebSun1+36)=Year,MONTH(FebSun1+36)=2),FebSun1+36, "")</f>
        <v/>
      </c>
      <c r="D19" s="3" t="str">
        <f>IF(AND(YEAR(FebSun1+37)=Year,MONTH(FebSun1+37)=2),FebSun1+37, "")</f>
        <v/>
      </c>
      <c r="E19" s="3" t="str">
        <f>IF(AND(YEAR(FebSun1+38)=Year,MONTH(FebSun1+38)=2),FebSun1+38, "")</f>
        <v/>
      </c>
      <c r="F19" s="3" t="str">
        <f>IF(AND(YEAR(FebSun1+39)=Year,MONTH(FebSun1+39)=2),FebSun1+39, "")</f>
        <v/>
      </c>
      <c r="G19" s="3" t="str">
        <f>IF(AND(YEAR(FebSun1+40)=Year,MONTH(FebSun1+40)=2),FebSun1+40, "")</f>
        <v/>
      </c>
      <c r="H19" s="3" t="str">
        <f>IF(AND(YEAR(FebSun1+41)=Year,MONTH(FebSun1+41)=2),FebSun1+41, "")</f>
        <v/>
      </c>
      <c r="I19" s="4"/>
      <c r="J19" s="3" t="str">
        <f>IF(AND(YEAR(MaySun1+35)=Year,MONTH(MaySun1+35)=5),MaySun1+35, "")</f>
        <v/>
      </c>
      <c r="K19" s="3" t="str">
        <f>IF(AND(YEAR(MaySun1+36)=Year,MONTH(MaySun1+36)=5),MaySun1+36, "")</f>
        <v/>
      </c>
      <c r="L19" s="3" t="str">
        <f>IF(AND(YEAR(MaySun1+37)=Year,MONTH(MaySun1+37)=5),MaySun1+37, "")</f>
        <v/>
      </c>
      <c r="M19" s="3" t="str">
        <f>IF(AND(YEAR(MaySun1+38)=Year,MONTH(MaySun1+38)=5),MaySun1+38, "")</f>
        <v/>
      </c>
      <c r="N19" s="3" t="str">
        <f>IF(AND(YEAR(MaySun1+39)=Year,MONTH(MaySun1+39)=5),MaySun1+39, "")</f>
        <v/>
      </c>
      <c r="O19" s="3" t="str">
        <f>IF(AND(YEAR(MaySun1+40)=Year,MONTH(MaySun1+40)=5),MaySun1+40, "")</f>
        <v/>
      </c>
      <c r="P19" s="3" t="str">
        <f>IF(AND(YEAR(MaySun1+41)=Year,MONTH(MaySun1+41)=5),MaySun1+41, "")</f>
        <v/>
      </c>
      <c r="Q19" s="4"/>
      <c r="R19" s="3">
        <f>IF(AND(YEAR(AugSun1+35)=Year,MONTH(AugSun1+35)=8),AugSun1+35, "")</f>
        <v>45900</v>
      </c>
      <c r="S19" s="3" t="str">
        <f>IF(AND(YEAR(AugSun1+36)=Year,MONTH(AugSun1+36)=8),AugSun1+36, "")</f>
        <v/>
      </c>
      <c r="T19" s="3" t="str">
        <f>IF(AND(YEAR(AugSun1+37)=Year,MONTH(AugSun1+37)=8),AugSun1+37, "")</f>
        <v/>
      </c>
      <c r="U19" s="3" t="str">
        <f>IF(AND(YEAR(AugSun1+38)=Year,MONTH(AugSun1+38)=8),AugSun1+38, "")</f>
        <v/>
      </c>
      <c r="V19" s="3" t="str">
        <f>IF(AND(YEAR(AugSun1+39)=Year,MONTH(AugSun1+39)=8),AugSun1+39, "")</f>
        <v/>
      </c>
      <c r="W19" s="3" t="str">
        <f>IF(AND(YEAR(AugSun1+40)=Year,MONTH(AugSun1+40)=8),AugSun1+40, "")</f>
        <v/>
      </c>
      <c r="X19" s="3" t="str">
        <f>IF(AND(YEAR(AugSun1+41)=Year,MONTH(AugSun1+41)=8),AugSun1+41, "")</f>
        <v/>
      </c>
      <c r="Y19" s="4"/>
      <c r="Z19" s="6">
        <f>IF(AND(YEAR(NovSun1+35)=Year,MONTH(NovSun1+35)=11),NovSun1+35, "")</f>
        <v>45991</v>
      </c>
      <c r="AA19" s="3" t="str">
        <f>IF(AND(YEAR(NovSun1+36)=Year,MONTH(NovSun1+36)=11),NovSun1+36, "")</f>
        <v/>
      </c>
      <c r="AB19" s="3" t="str">
        <f>IF(AND(YEAR(NovSun1+37)=Year,MONTH(NovSun1+37)=11),NovSun1+37, "")</f>
        <v/>
      </c>
      <c r="AC19" s="3" t="str">
        <f>IF(AND(YEAR(NovSun1+38)=Year,MONTH(NovSun1+38)=11),NovSun1+38, "")</f>
        <v/>
      </c>
      <c r="AD19" s="3" t="str">
        <f>IF(AND(YEAR(NovSun1+39)=Year,MONTH(NovSun1+39)=11),NovSun1+39, "")</f>
        <v/>
      </c>
      <c r="AE19" s="3" t="str">
        <f>IF(AND(YEAR(NovSun1+40)=Year,MONTH(NovSun1+40)=11),NovSun1+40, "")</f>
        <v/>
      </c>
      <c r="AF19" s="3" t="str">
        <f>IF(AND(YEAR(NovSun1+41)=Year,MONTH(NovSun1+41)=11),NovSun1+41, "")</f>
        <v/>
      </c>
    </row>
    <row r="20" spans="2:32" ht="18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2:32" ht="18" customHeight="1" x14ac:dyDescent="0.25">
      <c r="B21" s="32" t="s">
        <v>2</v>
      </c>
      <c r="C21" s="32"/>
      <c r="D21" s="32"/>
      <c r="E21" s="32"/>
      <c r="F21" s="32"/>
      <c r="G21" s="32"/>
      <c r="H21" s="32"/>
      <c r="I21" s="4"/>
      <c r="J21" s="32" t="s">
        <v>5</v>
      </c>
      <c r="K21" s="32"/>
      <c r="L21" s="32"/>
      <c r="M21" s="32"/>
      <c r="N21" s="32"/>
      <c r="O21" s="32"/>
      <c r="P21" s="32"/>
      <c r="Q21" s="4"/>
      <c r="R21" s="32" t="s">
        <v>7</v>
      </c>
      <c r="S21" s="32"/>
      <c r="T21" s="32"/>
      <c r="U21" s="32"/>
      <c r="V21" s="32"/>
      <c r="W21" s="32"/>
      <c r="X21" s="32"/>
      <c r="Y21" s="4"/>
      <c r="Z21" s="32" t="s">
        <v>11</v>
      </c>
      <c r="AA21" s="32"/>
      <c r="AB21" s="32"/>
      <c r="AC21" s="32"/>
      <c r="AD21" s="32"/>
      <c r="AE21" s="32"/>
      <c r="AF21" s="32"/>
    </row>
    <row r="22" spans="2:32" ht="18" customHeight="1" x14ac:dyDescent="0.25">
      <c r="B22" s="5" t="s">
        <v>12</v>
      </c>
      <c r="C22" s="5" t="s">
        <v>13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4"/>
      <c r="J22" s="5" t="s">
        <v>12</v>
      </c>
      <c r="K22" s="5" t="s">
        <v>13</v>
      </c>
      <c r="L22" s="5" t="s">
        <v>14</v>
      </c>
      <c r="M22" s="5" t="s">
        <v>15</v>
      </c>
      <c r="N22" s="5" t="s">
        <v>16</v>
      </c>
      <c r="O22" s="5" t="s">
        <v>17</v>
      </c>
      <c r="P22" s="5" t="s">
        <v>18</v>
      </c>
      <c r="Q22" s="4"/>
      <c r="R22" s="5" t="s">
        <v>12</v>
      </c>
      <c r="S22" s="5" t="s">
        <v>13</v>
      </c>
      <c r="T22" s="5" t="s">
        <v>14</v>
      </c>
      <c r="U22" s="5" t="s">
        <v>15</v>
      </c>
      <c r="V22" s="5" t="s">
        <v>16</v>
      </c>
      <c r="W22" s="5" t="s">
        <v>17</v>
      </c>
      <c r="X22" s="5" t="s">
        <v>18</v>
      </c>
      <c r="Y22" s="4"/>
      <c r="Z22" s="5" t="s">
        <v>12</v>
      </c>
      <c r="AA22" s="5" t="s">
        <v>13</v>
      </c>
      <c r="AB22" s="5" t="s">
        <v>14</v>
      </c>
      <c r="AC22" s="5" t="s">
        <v>15</v>
      </c>
      <c r="AD22" s="5" t="s">
        <v>16</v>
      </c>
      <c r="AE22" s="5" t="s">
        <v>17</v>
      </c>
      <c r="AF22" s="5" t="s">
        <v>18</v>
      </c>
    </row>
    <row r="23" spans="2:32" ht="18" customHeight="1" x14ac:dyDescent="0.25">
      <c r="B23" s="3" t="str">
        <f>IF(AND(YEAR(MarSun1)=Year,MONTH(MarSun1)=3),MarSun1, "")</f>
        <v/>
      </c>
      <c r="C23" s="3" t="str">
        <f>IF(AND(YEAR(MarSun1+1)=Year,MONTH(MarSun1+1)=3),MarSun1+1, "")</f>
        <v/>
      </c>
      <c r="D23" s="3" t="str">
        <f>IF(AND(YEAR(MarSun1+2)=Year,MONTH(MarSun1+2)=3),MarSun1+2, "")</f>
        <v/>
      </c>
      <c r="E23" s="3" t="str">
        <f>IF(AND(YEAR(MarSun1+3)=Year,MONTH(MarSun1+3)=3),MarSun1+3, "")</f>
        <v/>
      </c>
      <c r="F23" s="3" t="str">
        <f>IF(AND(YEAR(MarSun1+4)=Year,MONTH(MarSun1+4)=3),MarSun1+4, "")</f>
        <v/>
      </c>
      <c r="G23" s="3" t="str">
        <f>IF(AND(YEAR(MarSun1+5)=Year,MONTH(MarSun1+5)=3),MarSun1+5, "")</f>
        <v/>
      </c>
      <c r="H23" s="8">
        <f>IF(AND(YEAR(MarSun1+6)=Year,MONTH(MarSun1+6)=3),MarSun1+6, "")</f>
        <v>45717</v>
      </c>
      <c r="I23" s="4"/>
      <c r="J23" s="6">
        <f>IF(AND(YEAR(JunSun1)=Year,MONTH(JunSun1)=6),JunSun1, "")</f>
        <v>45809</v>
      </c>
      <c r="K23" s="3">
        <f>IF(AND(YEAR(JunSun1+1)=Year,MONTH(JunSun1+1)=6),JunSun1+1, "")</f>
        <v>45810</v>
      </c>
      <c r="L23" s="3">
        <f>IF(AND(YEAR(JunSun1+2)=Year,MONTH(JunSun1+2)=6),JunSun1+2, "")</f>
        <v>45811</v>
      </c>
      <c r="M23" s="3">
        <f>IF(AND(YEAR(JunSun1+3)=Year,MONTH(JunSun1+3)=6),JunSun1+3, "")</f>
        <v>45812</v>
      </c>
      <c r="N23" s="2">
        <f>IF(AND(YEAR(JunSun1+4)=Year,MONTH(JunSun1+4)=6),JunSun1+4, "")</f>
        <v>45813</v>
      </c>
      <c r="O23" s="3">
        <f>IF(AND(YEAR(JunSun1+5)=Year,MONTH(JunSun1+5)=6),JunSun1+5, "")</f>
        <v>45814</v>
      </c>
      <c r="P23" s="3">
        <f>IF(AND(YEAR(JunSun1+6)=Year,MONTH(JunSun1+6)=6),JunSun1+6, "")</f>
        <v>45815</v>
      </c>
      <c r="Q23" s="4"/>
      <c r="R23" s="3" t="str">
        <f>IF(AND(YEAR(SepSun1)=Year,MONTH(SepSun1)=9),SepSun1, "")</f>
        <v/>
      </c>
      <c r="S23" s="16">
        <f>IF(AND(YEAR(SepSun1+1)=Year,MONTH(SepSun1+1)=9),SepSun1+1, "")</f>
        <v>45901</v>
      </c>
      <c r="T23" s="3">
        <f>IF(AND(YEAR(SepSun1+2)=Year,MONTH(SepSun1+2)=9),SepSun1+2, "")</f>
        <v>45902</v>
      </c>
      <c r="U23" s="3">
        <f>IF(AND(YEAR(SepSun1+3)=Year,MONTH(SepSun1+3)=9),SepSun1+3, "")</f>
        <v>45903</v>
      </c>
      <c r="V23" s="3">
        <f>IF(AND(YEAR(SepSun1+4)=Year,MONTH(SepSun1+4)=9),SepSun1+4, "")</f>
        <v>45904</v>
      </c>
      <c r="W23" s="3">
        <f>IF(AND(YEAR(SepSun1+5)=Year,MONTH(SepSun1+5)=9),SepSun1+5, "")</f>
        <v>45905</v>
      </c>
      <c r="X23" s="7">
        <f>IF(AND(YEAR(SepSun1+6)=Year,MONTH(SepSun1+6)=9),SepSun1+6, "")</f>
        <v>45906</v>
      </c>
      <c r="Y23" s="4"/>
      <c r="Z23" s="3" t="str">
        <f>IF(AND(YEAR(DecSun1)=Year,MONTH(DecSun1)=12),DecSun1, "")</f>
        <v/>
      </c>
      <c r="AA23" s="8">
        <f>IF(AND(YEAR(DecSun1+1)=Year,MONTH(DecSun1+1)=12),DecSun1+1, "")</f>
        <v>45992</v>
      </c>
      <c r="AB23" s="8">
        <f>IF(AND(YEAR(DecSun1+2)=Year,MONTH(DecSun1+2)=12),DecSun1+2, "")</f>
        <v>45993</v>
      </c>
      <c r="AC23" s="8">
        <f>IF(AND(YEAR(DecSun1+3)=Year,MONTH(DecSun1+3)=12),DecSun1+3, "")</f>
        <v>45994</v>
      </c>
      <c r="AD23" s="2">
        <f>IF(AND(YEAR(DecSun1+4)=Year,MONTH(DecSun1+4)=12),DecSun1+4, "")</f>
        <v>45995</v>
      </c>
      <c r="AE23" s="8">
        <f>IF(AND(YEAR(DecSun1+5)=Year,MONTH(DecSun1+5)=12),DecSun1+5, "")</f>
        <v>45996</v>
      </c>
      <c r="AF23" s="8">
        <f>IF(AND(YEAR(DecSun1+6)=Year,MONTH(DecSun1+6)=12),DecSun1+6, "")</f>
        <v>45997</v>
      </c>
    </row>
    <row r="24" spans="2:32" ht="18" customHeight="1" x14ac:dyDescent="0.25">
      <c r="B24" s="8">
        <f>IF(AND(YEAR(MarSun1+7)=Year,MONTH(MarSun1+7)=3),MarSun1+7, "")</f>
        <v>45718</v>
      </c>
      <c r="C24" s="8">
        <f>IF(AND(YEAR(MarSun1+8)=Year,MONTH(MarSun1+8)=3),MarSun1+8, "")</f>
        <v>45719</v>
      </c>
      <c r="D24" s="8">
        <f>IF(AND(YEAR(MarSun1+9)=Year,MONTH(MarSun1+9)=3),MarSun1+9, "")</f>
        <v>45720</v>
      </c>
      <c r="E24" s="8">
        <f>IF(AND(YEAR(MarSun1+10)=Year,MONTH(MarSun1+10)=3),MarSun1+10, "")</f>
        <v>45721</v>
      </c>
      <c r="F24" s="8">
        <f>IF(AND(YEAR(MarSun1+11)=Year,MONTH(MarSun1+11)=3),MarSun1+11, "")</f>
        <v>45722</v>
      </c>
      <c r="G24" s="8">
        <f>IF(AND(YEAR(MarSun1+12)=Year,MONTH(MarSun1+12)=3),MarSun1+12, "")</f>
        <v>45723</v>
      </c>
      <c r="H24" s="7">
        <f>IF(AND(YEAR(MarSun1+13)=Year,MONTH(MarSun1+13)=3),MarSun1+13, "")</f>
        <v>45724</v>
      </c>
      <c r="I24" s="4"/>
      <c r="J24" s="3">
        <f>IF(AND(YEAR(JunSun1+7)=Year,MONTH(JunSun1+7)=6),JunSun1+7, "")</f>
        <v>45816</v>
      </c>
      <c r="K24" s="3">
        <f>IF(AND(YEAR(JunSun1+8)=Year,MONTH(JunSun1+8)=6),JunSun1+8, "")</f>
        <v>45817</v>
      </c>
      <c r="L24" s="3">
        <f>IF(AND(YEAR(JunSun1+9)=Year,MONTH(JunSun1+9)=6),JunSun1+9, "")</f>
        <v>45818</v>
      </c>
      <c r="M24" s="3">
        <f>IF(AND(YEAR(JunSun1+10)=Year,MONTH(JunSun1+10)=6),JunSun1+10, "")</f>
        <v>45819</v>
      </c>
      <c r="N24" s="3">
        <f>IF(AND(YEAR(JunSun1+11)=Year,MONTH(JunSun1+11)=6),JunSun1+11, "")</f>
        <v>45820</v>
      </c>
      <c r="O24" s="3">
        <f>IF(AND(YEAR(JunSun1+12)=Year,MONTH(JunSun1+12)=6),JunSun1+12, "")</f>
        <v>45821</v>
      </c>
      <c r="P24" s="7">
        <f>IF(AND(YEAR(JunSun1+13)=Year,MONTH(JunSun1+13)=6),JunSun1+13, "")</f>
        <v>45822</v>
      </c>
      <c r="Q24" s="4"/>
      <c r="R24" s="6">
        <f>IF(AND(YEAR(SepSun1+7)=Year,MONTH(SepSun1+7)=9),SepSun1+7, "")</f>
        <v>45907</v>
      </c>
      <c r="S24" s="8">
        <f>IF(AND(YEAR(SepSun1+8)=Year,MONTH(SepSun1+8)=9),SepSun1+8, "")</f>
        <v>45908</v>
      </c>
      <c r="T24" s="8">
        <f>IF(AND(YEAR(SepSun1+9)=Year,MONTH(SepSun1+9)=9),SepSun1+9, "")</f>
        <v>45909</v>
      </c>
      <c r="U24" s="8">
        <f>IF(AND(YEAR(SepSun1+10)=Year,MONTH(SepSun1+10)=9),SepSun1+10, "")</f>
        <v>45910</v>
      </c>
      <c r="V24" s="2">
        <f>IF(AND(YEAR(SepSun1+11)=Year,MONTH(SepSun1+11)=9),SepSun1+11, "")</f>
        <v>45911</v>
      </c>
      <c r="W24" s="8">
        <f>IF(AND(YEAR(SepSun1+12)=Year,MONTH(SepSun1+12)=9),SepSun1+12, "")</f>
        <v>45912</v>
      </c>
      <c r="X24" s="8">
        <f>IF(AND(YEAR(SepSun1+13)=Year,MONTH(SepSun1+13)=9),SepSun1+13, "")</f>
        <v>45913</v>
      </c>
      <c r="Y24" s="4"/>
      <c r="Z24" s="8">
        <f>IF(AND(YEAR(DecSun1+7)=Year,MONTH(DecSun1+7)=12),DecSun1+7, "")</f>
        <v>45998</v>
      </c>
      <c r="AA24" s="8">
        <f>IF(AND(YEAR(DecSun1+8)=Year,MONTH(DecSun1+8)=12),DecSun1+8, "")</f>
        <v>45999</v>
      </c>
      <c r="AB24" s="8">
        <f>IF(AND(YEAR(DecSun1+9)=Year,MONTH(DecSun1+9)=12),DecSun1+9, "")</f>
        <v>46000</v>
      </c>
      <c r="AC24" s="8">
        <f>IF(AND(YEAR(DecSun1+10)=Year,MONTH(DecSun1+10)=12),DecSun1+10, "")</f>
        <v>46001</v>
      </c>
      <c r="AD24" s="8">
        <f>IF(AND(YEAR(DecSun1+11)=Year,MONTH(DecSun1+11)=12),DecSun1+11, "")</f>
        <v>46002</v>
      </c>
      <c r="AE24" s="8">
        <f>IF(AND(YEAR(DecSun1+12)=Year,MONTH(DecSun1+12)=12),DecSun1+12, "")</f>
        <v>46003</v>
      </c>
      <c r="AF24" s="7">
        <f>IF(AND(YEAR(DecSun1+13)=Year,MONTH(DecSun1+13)=12),DecSun1+13, "")</f>
        <v>46004</v>
      </c>
    </row>
    <row r="25" spans="2:32" ht="18" customHeight="1" x14ac:dyDescent="0.25">
      <c r="B25" s="6">
        <f>IF(AND(YEAR(MarSun1+14)=Year,MONTH(MarSun1+14)=3),MarSun1+14, "")</f>
        <v>45725</v>
      </c>
      <c r="C25" s="3">
        <f>IF(AND(YEAR(MarSun1+15)=Year,MONTH(MarSun1+15)=3),MarSun1+15, "")</f>
        <v>45726</v>
      </c>
      <c r="D25" s="3">
        <f>IF(AND(YEAR(MarSun1+16)=Year,MONTH(MarSun1+16)=3),MarSun1+16, "")</f>
        <v>45727</v>
      </c>
      <c r="E25" s="3">
        <f>IF(AND(YEAR(MarSun1+17)=Year,MONTH(MarSun1+17)=3),MarSun1+17, "")</f>
        <v>45728</v>
      </c>
      <c r="F25" s="2">
        <f>IF(AND(YEAR(MarSun1+18)=Year,MONTH(MarSun1+18)=3),MarSun1+18, "")</f>
        <v>45729</v>
      </c>
      <c r="G25" s="3">
        <f>IF(AND(YEAR(MarSun1+19)=Year,MONTH(MarSun1+19)=3),MarSun1+19, "")</f>
        <v>45730</v>
      </c>
      <c r="H25" s="3">
        <f>IF(AND(YEAR(MarSun1+20)=Year,MONTH(MarSun1+20)=3),MarSun1+20, "")</f>
        <v>45731</v>
      </c>
      <c r="I25" s="4"/>
      <c r="J25" s="6">
        <f>IF(AND(YEAR(JunSun1+14)=Year,MONTH(JunSun1+14)=6),JunSun1+14, "")</f>
        <v>45823</v>
      </c>
      <c r="K25" s="8">
        <f>IF(AND(YEAR(JunSun1+15)=Year,MONTH(JunSun1+15)=6),JunSun1+15, "")</f>
        <v>45824</v>
      </c>
      <c r="L25" s="8">
        <f>IF(AND(YEAR(JunSun1+16)=Year,MONTH(JunSun1+16)=6),JunSun1+16, "")</f>
        <v>45825</v>
      </c>
      <c r="M25" s="8">
        <f>IF(AND(YEAR(JunSun1+17)=Year,MONTH(JunSun1+17)=6),JunSun1+17, "")</f>
        <v>45826</v>
      </c>
      <c r="N25" s="2">
        <f>IF(AND(YEAR(JunSun1+18)=Year,MONTH(JunSun1+18)=6),JunSun1+18, "")</f>
        <v>45827</v>
      </c>
      <c r="O25" s="8">
        <f>IF(AND(YEAR(JunSun1+19)=Year,MONTH(JunSun1+19)=6),JunSun1+19, "")</f>
        <v>45828</v>
      </c>
      <c r="P25" s="8">
        <f>IF(AND(YEAR(JunSun1+20)=Year,MONTH(JunSun1+20)=6),JunSun1+20, "")</f>
        <v>45829</v>
      </c>
      <c r="Q25" s="4"/>
      <c r="R25" s="8">
        <f>IF(AND(YEAR(SepSun1+14)=Year,MONTH(SepSun1+14)=9),SepSun1+14, "")</f>
        <v>45914</v>
      </c>
      <c r="S25" s="8">
        <f>IF(AND(YEAR(SepSun1+15)=Year,MONTH(SepSun1+15)=9),SepSun1+15, "")</f>
        <v>45915</v>
      </c>
      <c r="T25" s="8">
        <f>IF(AND(YEAR(SepSun1+16)=Year,MONTH(SepSun1+16)=9),SepSun1+16, "")</f>
        <v>45916</v>
      </c>
      <c r="U25" s="8">
        <f>IF(AND(YEAR(SepSun1+17)=Year,MONTH(SepSun1+17)=9),SepSun1+17, "")</f>
        <v>45917</v>
      </c>
      <c r="V25" s="8">
        <f>IF(AND(YEAR(SepSun1+18)=Year,MONTH(SepSun1+18)=9),SepSun1+18, "")</f>
        <v>45918</v>
      </c>
      <c r="W25" s="8">
        <f>IF(AND(YEAR(SepSun1+19)=Year,MONTH(SepSun1+19)=9),SepSun1+19, "")</f>
        <v>45919</v>
      </c>
      <c r="X25" s="7">
        <f>IF(AND(YEAR(SepSun1+20)=Year,MONTH(SepSun1+20)=9),SepSun1+20, "")</f>
        <v>45920</v>
      </c>
      <c r="Y25" s="4"/>
      <c r="Z25" s="6">
        <f>IF(AND(YEAR(DecSun1+14)=Year,MONTH(DecSun1+14)=12),DecSun1+14, "")</f>
        <v>46005</v>
      </c>
      <c r="AA25" s="3">
        <f>IF(AND(YEAR(DecSun1+15)=Year,MONTH(DecSun1+15)=12),DecSun1+15, "")</f>
        <v>46006</v>
      </c>
      <c r="AB25" s="3">
        <f>IF(AND(YEAR(DecSun1+16)=Year,MONTH(DecSun1+16)=12),DecSun1+16, "")</f>
        <v>46007</v>
      </c>
      <c r="AC25" s="3">
        <f>IF(AND(YEAR(DecSun1+17)=Year,MONTH(DecSun1+17)=12),DecSun1+17, "")</f>
        <v>46008</v>
      </c>
      <c r="AD25" s="2">
        <f>IF(AND(YEAR(DecSun1+18)=Year,MONTH(DecSun1+18)=12),DecSun1+18, "")</f>
        <v>46009</v>
      </c>
      <c r="AE25" s="3">
        <f>IF(AND(YEAR(DecSun1+19)=Year,MONTH(DecSun1+19)=12),DecSun1+19, "")</f>
        <v>46010</v>
      </c>
      <c r="AF25" s="3">
        <f>IF(AND(YEAR(DecSun1+20)=Year,MONTH(DecSun1+20)=12),DecSun1+20, "")</f>
        <v>46011</v>
      </c>
    </row>
    <row r="26" spans="2:32" ht="18" customHeight="1" x14ac:dyDescent="0.25">
      <c r="B26" s="3">
        <f>IF(AND(YEAR(MarSun1+21)=Year,MONTH(MarSun1+21)=3),MarSun1+21, "")</f>
        <v>45732</v>
      </c>
      <c r="C26" s="3">
        <f>IF(AND(YEAR(MarSun1+22)=Year,MONTH(MarSun1+22)=3),MarSun1+22, "")</f>
        <v>45733</v>
      </c>
      <c r="D26" s="3">
        <f>IF(AND(YEAR(MarSun1+23)=Year,MONTH(MarSun1+23)=3),MarSun1+23, "")</f>
        <v>45734</v>
      </c>
      <c r="E26" s="3">
        <f>IF(AND(YEAR(MarSun1+24)=Year,MONTH(MarSun1+24)=3),MarSun1+24, "")</f>
        <v>45735</v>
      </c>
      <c r="F26" s="3">
        <f>IF(AND(YEAR(MarSun1+25)=Year,MONTH(MarSun1+25)=3),MarSun1+25, "")</f>
        <v>45736</v>
      </c>
      <c r="G26" s="3">
        <f>IF(AND(YEAR(MarSun1+26)=Year,MONTH(MarSun1+26)=3),MarSun1+26, "")</f>
        <v>45737</v>
      </c>
      <c r="H26" s="7">
        <f>IF(AND(YEAR(MarSun1+27)=Year,MONTH(MarSun1+27)=3),MarSun1+27, "")</f>
        <v>45738</v>
      </c>
      <c r="I26" s="4"/>
      <c r="J26" s="8">
        <f>IF(AND(YEAR(JunSun1+21)=Year,MONTH(JunSun1+21)=6),JunSun1+21, "")</f>
        <v>45830</v>
      </c>
      <c r="K26" s="8">
        <f>IF(AND(YEAR(JunSun1+22)=Year,MONTH(JunSun1+22)=6),JunSun1+22, "")</f>
        <v>45831</v>
      </c>
      <c r="L26" s="8">
        <f>IF(AND(YEAR(JunSun1+23)=Year,MONTH(JunSun1+23)=6),JunSun1+23, "")</f>
        <v>45832</v>
      </c>
      <c r="M26" s="8">
        <f>IF(AND(YEAR(JunSun1+24)=Year,MONTH(JunSun1+24)=6),JunSun1+24, "")</f>
        <v>45833</v>
      </c>
      <c r="N26" s="8">
        <f>IF(AND(YEAR(JunSun1+25)=Year,MONTH(JunSun1+25)=6),JunSun1+25, "")</f>
        <v>45834</v>
      </c>
      <c r="O26" s="8">
        <f>IF(AND(YEAR(JunSun1+26)=Year,MONTH(JunSun1+26)=6),JunSun1+26, "")</f>
        <v>45835</v>
      </c>
      <c r="P26" s="7">
        <f>IF(AND(YEAR(JunSun1+27)=Year,MONTH(JunSun1+27)=6),JunSun1+27, "")</f>
        <v>45836</v>
      </c>
      <c r="Q26" s="4"/>
      <c r="R26" s="6">
        <f>IF(AND(YEAR(SepSun1+21)=Year,MONTH(SepSun1+21)=9),SepSun1+21, "")</f>
        <v>45921</v>
      </c>
      <c r="S26" s="3">
        <f>IF(AND(YEAR(SepSun1+22)=Year,MONTH(SepSun1+22)=9),SepSun1+22, "")</f>
        <v>45922</v>
      </c>
      <c r="T26" s="3">
        <f>IF(AND(YEAR(SepSun1+23)=Year,MONTH(SepSun1+23)=9),SepSun1+23, "")</f>
        <v>45923</v>
      </c>
      <c r="U26" s="3">
        <f>IF(AND(YEAR(SepSun1+24)=Year,MONTH(SepSun1+24)=9),SepSun1+24, "")</f>
        <v>45924</v>
      </c>
      <c r="V26" s="2">
        <f>IF(AND(YEAR(SepSun1+25)=Year,MONTH(SepSun1+25)=9),SepSun1+25, "")</f>
        <v>45925</v>
      </c>
      <c r="W26" s="3">
        <f>IF(AND(YEAR(SepSun1+26)=Year,MONTH(SepSun1+26)=9),SepSun1+26, "")</f>
        <v>45926</v>
      </c>
      <c r="X26" s="3">
        <f>IF(AND(YEAR(SepSun1+27)=Year,MONTH(SepSun1+27)=9),SepSun1+27, "")</f>
        <v>45927</v>
      </c>
      <c r="Y26" s="4"/>
      <c r="Z26" s="3">
        <f>IF(AND(YEAR(DecSun1+21)=Year,MONTH(DecSun1+21)=12),DecSun1+21, "")</f>
        <v>46012</v>
      </c>
      <c r="AA26" s="3">
        <f>IF(AND(YEAR(DecSun1+22)=Year,MONTH(DecSun1+22)=12),DecSun1+22, "")</f>
        <v>46013</v>
      </c>
      <c r="AB26" s="3">
        <f>IF(AND(YEAR(DecSun1+23)=Year,MONTH(DecSun1+23)=12),DecSun1+23, "")</f>
        <v>46014</v>
      </c>
      <c r="AC26" s="3">
        <f>IF(AND(YEAR(DecSun1+24)=Year,MONTH(DecSun1+24)=12),DecSun1+24, "")</f>
        <v>46015</v>
      </c>
      <c r="AD26" s="16">
        <f>IF(AND(YEAR(DecSun1+25)=Year,MONTH(DecSun1+25)=12),DecSun1+25, "")</f>
        <v>46016</v>
      </c>
      <c r="AE26" s="3">
        <f>IF(AND(YEAR(DecSun1+26)=Year,MONTH(DecSun1+26)=12),DecSun1+26, "")</f>
        <v>46017</v>
      </c>
      <c r="AF26" s="7">
        <f>IF(AND(YEAR(DecSun1+27)=Year,MONTH(DecSun1+27)=12),DecSun1+27, "")</f>
        <v>46018</v>
      </c>
    </row>
    <row r="27" spans="2:32" ht="18" customHeight="1" x14ac:dyDescent="0.25">
      <c r="B27" s="6">
        <f>IF(AND(YEAR(MarSun1+28)=Year,MONTH(MarSun1+28)=3),MarSun1+28, "")</f>
        <v>45739</v>
      </c>
      <c r="C27" s="8">
        <f>IF(AND(YEAR(MarSun1+29)=Year,MONTH(MarSun1+29)=3),MarSun1+29, "")</f>
        <v>45740</v>
      </c>
      <c r="D27" s="8">
        <f>IF(AND(YEAR(MarSun1+30)=Year,MONTH(MarSun1+30)=3),MarSun1+30, "")</f>
        <v>45741</v>
      </c>
      <c r="E27" s="8">
        <f>IF(AND(YEAR(MarSun1+31)=Year,MONTH(MarSun1+31)=3),MarSun1+31, "")</f>
        <v>45742</v>
      </c>
      <c r="F27" s="2">
        <f>IF(AND(YEAR(MarSun1+32)=Year,MONTH(MarSun1+32)=3),MarSun1+32, "")</f>
        <v>45743</v>
      </c>
      <c r="G27" s="8">
        <f>IF(AND(YEAR(MarSun1+33)=Year,MONTH(MarSun1+33)=3),MarSun1+33, "")</f>
        <v>45744</v>
      </c>
      <c r="H27" s="8">
        <f>IF(AND(YEAR(MarSun1+34)=Year,MONTH(MarSun1+34)=3),MarSun1+34, "")</f>
        <v>45745</v>
      </c>
      <c r="I27" s="4"/>
      <c r="J27" s="6">
        <f>IF(AND(YEAR(JunSun1+28)=Year,MONTH(JunSun1+28)=6),JunSun1+28, "")</f>
        <v>45837</v>
      </c>
      <c r="K27" s="3">
        <f>IF(AND(YEAR(JunSun1+29)=Year,MONTH(JunSun1+29)=6),JunSun1+29, "")</f>
        <v>45838</v>
      </c>
      <c r="L27" s="3" t="str">
        <f>IF(AND(YEAR(JunSun1+30)=Year,MONTH(JunSun1+30)=6),JunSun1+30, "")</f>
        <v/>
      </c>
      <c r="M27" s="3" t="str">
        <f>IF(AND(YEAR(JunSun1+31)=Year,MONTH(JunSun1+31)=6),JunSun1+31, "")</f>
        <v/>
      </c>
      <c r="N27" s="3" t="str">
        <f>IF(AND(YEAR(JunSun1+32)=Year,MONTH(JunSun1+32)=6),JunSun1+32, "")</f>
        <v/>
      </c>
      <c r="O27" s="3" t="str">
        <f>IF(AND(YEAR(JunSun1+33)=Year,MONTH(JunSun1+33)=6),JunSun1+33, "")</f>
        <v/>
      </c>
      <c r="P27" s="3" t="str">
        <f>IF(AND(YEAR(JunSun1+34)=Year,MONTH(JunSun1+34)=6),JunSun1+34, "")</f>
        <v/>
      </c>
      <c r="Q27" s="4"/>
      <c r="R27" s="3">
        <f>IF(AND(YEAR(SepSun1+28)=Year,MONTH(SepSun1+28)=9),SepSun1+28, "")</f>
        <v>45928</v>
      </c>
      <c r="S27" s="3">
        <f>IF(AND(YEAR(SepSun1+29)=Year,MONTH(SepSun1+29)=9),SepSun1+29, "")</f>
        <v>45929</v>
      </c>
      <c r="T27" s="3">
        <f>IF(AND(YEAR(SepSun1+30)=Year,MONTH(SepSun1+30)=9),SepSun1+30, "")</f>
        <v>45930</v>
      </c>
      <c r="U27" s="3" t="str">
        <f>IF(AND(YEAR(SepSun1+31)=Year,MONTH(SepSun1+31)=9),SepSun1+31, "")</f>
        <v/>
      </c>
      <c r="V27" s="3" t="str">
        <f>IF(AND(YEAR(SepSun1+32)=Year,MONTH(SepSun1+32)=9),SepSun1+32, "")</f>
        <v/>
      </c>
      <c r="W27" s="3" t="str">
        <f>IF(AND(YEAR(SepSun1+33)=Year,MONTH(SepSun1+33)=9),SepSun1+33, "")</f>
        <v/>
      </c>
      <c r="X27" s="3" t="str">
        <f>IF(AND(YEAR(SepSun1+34)=Year,MONTH(SepSun1+34)=9),SepSun1+34, "")</f>
        <v/>
      </c>
      <c r="Y27" s="4"/>
      <c r="Z27" s="6">
        <f>IF(AND(YEAR(DecSun1+28)=Year,MONTH(DecSun1+28)=12),DecSun1+28, "")</f>
        <v>46019</v>
      </c>
      <c r="AA27" s="8">
        <f>IF(AND(YEAR(DecSun1+29)=Year,MONTH(DecSun1+29)=12),DecSun1+29, "")</f>
        <v>46020</v>
      </c>
      <c r="AB27" s="8">
        <f>IF(AND(YEAR(DecSun1+30)=Year,MONTH(DecSun1+30)=12),DecSun1+30, "")</f>
        <v>46021</v>
      </c>
      <c r="AC27" s="23">
        <f>IF(AND(YEAR(DecSun1+31)=Year,MONTH(DecSun1+31)=12),DecSun1+31, "")</f>
        <v>46022</v>
      </c>
      <c r="AD27" s="3" t="str">
        <f>IF(AND(YEAR(DecSun1+32)=Year,MONTH(DecSun1+32)=12),DecSun1+32, "")</f>
        <v/>
      </c>
      <c r="AE27" s="3" t="str">
        <f>IF(AND(YEAR(DecSun1+33)=Year,MONTH(DecSun1+33)=12),DecSun1+33, "")</f>
        <v/>
      </c>
      <c r="AF27" s="3" t="str">
        <f>IF(AND(YEAR(DecSun1+34)=Year,MONTH(DecSun1+34)=12),DecSun1+34, "")</f>
        <v/>
      </c>
    </row>
    <row r="28" spans="2:32" ht="18" customHeight="1" x14ac:dyDescent="0.25">
      <c r="B28" s="8">
        <f>IF(AND(YEAR(MarSun1+35)=Year,MONTH(MarSun1+35)=3),MarSun1+35, "")</f>
        <v>45746</v>
      </c>
      <c r="C28" s="8">
        <f>IF(AND(YEAR(MarSun1+36)=Year,MONTH(MarSun1+36)=3),MarSun1+36, "")</f>
        <v>45747</v>
      </c>
      <c r="D28" s="3" t="str">
        <f>IF(AND(YEAR(MarSun1+37)=Year,MONTH(MarSun1+37)=3),MarSun1+37, "")</f>
        <v/>
      </c>
      <c r="E28" s="3" t="str">
        <f>IF(AND(YEAR(MarSun1+38)=Year,MONTH(MarSun1+38)=3),MarSun1+38, "")</f>
        <v/>
      </c>
      <c r="F28" s="3" t="str">
        <f>IF(AND(YEAR(MarSun1+39)=Year,MONTH(MarSun1+39)=3),MarSun1+39, "")</f>
        <v/>
      </c>
      <c r="G28" s="3" t="str">
        <f>IF(AND(YEAR(MarSun1+40)=Year,MONTH(MarSun1+40)=3),MarSun1+40, "")</f>
        <v/>
      </c>
      <c r="H28" s="3" t="str">
        <f>IF(AND(YEAR(MarSun1+41)=Year,MONTH(MarSun1+41)=3),MarSun1+41, "")</f>
        <v/>
      </c>
      <c r="I28" s="4"/>
      <c r="J28" s="3" t="str">
        <f>IF(AND(YEAR(JunSun1+35)=Year,MONTH(JunSun1+35)=6),JunSun1+35, "")</f>
        <v/>
      </c>
      <c r="K28" s="3" t="str">
        <f>IF(AND(YEAR(JunSun1+36)=Year,MONTH(JunSun1+36)=6),JunSun1+36, "")</f>
        <v/>
      </c>
      <c r="L28" s="3" t="str">
        <f>IF(AND(YEAR(JunSun1+37)=Year,MONTH(JunSun1+37)=6),JunSun1+37, "")</f>
        <v/>
      </c>
      <c r="M28" s="3" t="str">
        <f>IF(AND(YEAR(JunSun1+38)=Year,MONTH(JunSun1+38)=6),JunSun1+38, "")</f>
        <v/>
      </c>
      <c r="N28" s="3" t="str">
        <f>IF(AND(YEAR(JunSun1+39)=Year,MONTH(JunSun1+39)=6),JunSun1+39, "")</f>
        <v/>
      </c>
      <c r="O28" s="3" t="str">
        <f>IF(AND(YEAR(JunSun1+40)=Year,MONTH(JunSun1+40)=6),JunSun1+40, "")</f>
        <v/>
      </c>
      <c r="P28" s="3" t="str">
        <f>IF(AND(YEAR(JunSun1+41)=Year,MONTH(JunSun1+41)=6),JunSun1+41, "")</f>
        <v/>
      </c>
      <c r="Q28" s="4"/>
      <c r="R28" s="3" t="str">
        <f>IF(AND(YEAR(SepSun1+35)=Year,MONTH(SepSun1+35)=9),SepSun1+35, "")</f>
        <v/>
      </c>
      <c r="S28" s="3" t="str">
        <f>IF(AND(YEAR(SepSun1+36)=Year,MONTH(SepSun1+36)=9),SepSun1+36, "")</f>
        <v/>
      </c>
      <c r="T28" s="3" t="str">
        <f>IF(AND(YEAR(SepSun1+37)=Year,MONTH(SepSun1+37)=9),SepSun1+37, "")</f>
        <v/>
      </c>
      <c r="U28" s="3" t="str">
        <f>IF(AND(YEAR(SepSun1+38)=Year,MONTH(SepSun1+38)=9),SepSun1+38, "")</f>
        <v/>
      </c>
      <c r="V28" s="3" t="str">
        <f>IF(AND(YEAR(SepSun1+39)=Year,MONTH(SepSun1+39)=9),SepSun1+39, "")</f>
        <v/>
      </c>
      <c r="W28" s="3" t="str">
        <f>IF(AND(YEAR(SepSun1+40)=Year,MONTH(SepSun1+40)=9),SepSun1+40, "")</f>
        <v/>
      </c>
      <c r="X28" s="3" t="str">
        <f>IF(AND(YEAR(SepSun1+41)=Year,MONTH(SepSun1+41)=9),SepSun1+41, "")</f>
        <v/>
      </c>
      <c r="Y28" s="4"/>
      <c r="Z28" s="3" t="str">
        <f>IF(AND(YEAR(DecSun1+35)=Year,MONTH(DecSun1+35)=12),DecSun1+35, "")</f>
        <v/>
      </c>
      <c r="AA28" s="3" t="str">
        <f>IF(AND(YEAR(DecSun1+36)=Year,MONTH(DecSun1+36)=12),DecSun1+36, "")</f>
        <v/>
      </c>
      <c r="AB28" s="3" t="str">
        <f>IF(AND(YEAR(DecSun1+37)=Year,MONTH(DecSun1+37)=12),DecSun1+37, "")</f>
        <v/>
      </c>
      <c r="AC28" s="3" t="str">
        <f>IF(AND(YEAR(DecSun1+38)=Year,MONTH(DecSun1+38)=12),DecSun1+38, "")</f>
        <v/>
      </c>
      <c r="AD28" s="3" t="str">
        <f>IF(AND(YEAR(DecSun1+39)=Year,MONTH(DecSun1+39)=12),DecSun1+39, "")</f>
        <v/>
      </c>
      <c r="AE28" s="3" t="str">
        <f>IF(AND(YEAR(DecSun1+40)=Year,MONTH(DecSun1+40)=12),DecSun1+40, "")</f>
        <v/>
      </c>
      <c r="AF28" s="3" t="str">
        <f>IF(AND(YEAR(DecSun1+41)=Year,MONTH(DecSun1+41)=12),DecSun1+41, "")</f>
        <v/>
      </c>
    </row>
    <row r="30" spans="2:32" ht="18" customHeight="1" x14ac:dyDescent="0.25">
      <c r="B30" s="35" t="s">
        <v>20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</row>
    <row r="31" spans="2:32" ht="18" customHeight="1" x14ac:dyDescent="0.25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</row>
    <row r="32" spans="2:32" ht="18" customHeight="1" x14ac:dyDescent="0.25">
      <c r="B32" s="37" t="s">
        <v>23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2:32" ht="18" customHeight="1" x14ac:dyDescent="0.25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2:32" ht="18" customHeight="1" x14ac:dyDescent="0.25">
      <c r="B34" s="39" t="s">
        <v>21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</row>
    <row r="35" spans="2:32" ht="18" customHeight="1" x14ac:dyDescent="0.25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</row>
    <row r="36" spans="2:32" ht="18" customHeight="1" x14ac:dyDescent="0.25">
      <c r="B36" s="41" t="s">
        <v>22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2:32" ht="18" customHeight="1" x14ac:dyDescent="0.25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2:32" ht="18" customHeight="1" x14ac:dyDescent="0.25">
      <c r="B38" s="33" t="s">
        <v>24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</row>
    <row r="39" spans="2:32" ht="18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</sheetData>
  <dataConsolidate/>
  <mergeCells count="19">
    <mergeCell ref="B38:AF39"/>
    <mergeCell ref="B30:AF31"/>
    <mergeCell ref="B32:AF33"/>
    <mergeCell ref="B34:AF35"/>
    <mergeCell ref="B36:AF37"/>
    <mergeCell ref="B12:H12"/>
    <mergeCell ref="J12:P12"/>
    <mergeCell ref="R12:X12"/>
    <mergeCell ref="Z12:AF12"/>
    <mergeCell ref="B21:H21"/>
    <mergeCell ref="J21:P21"/>
    <mergeCell ref="R21:X21"/>
    <mergeCell ref="Z21:AF21"/>
    <mergeCell ref="A1:AF1"/>
    <mergeCell ref="B2:AF2"/>
    <mergeCell ref="B3:H3"/>
    <mergeCell ref="J3:P3"/>
    <mergeCell ref="R3:X3"/>
    <mergeCell ref="Z3:AF3"/>
  </mergeCells>
  <dataValidations count="38">
    <dataValidation allowBlank="1" showInputMessage="1" showErrorMessage="1" prompt="Enter Year in this cell to automatically update calendar for each month in cells B2 through AF27" sqref="B2:AF2" xr:uid="{21B13CBC-1EA2-4654-BB80-6E008112B006}"/>
    <dataValidation allowBlank="1" showInputMessage="1" showErrorMessage="1" prompt="Create a calendar for any year using this Calendar Creator worksheet. Enter Year in cell at right to automatically update calendar for each month" sqref="A2" xr:uid="{8368CB4B-4ACD-4FF4-B313-E541640FFBBA}"/>
    <dataValidation allowBlank="1" showInputMessage="1" showErrorMessage="1" prompt="Calendar Month is in this cell. Calendar for this month is automatically updated in cells B3 through H9" sqref="B3:H3" xr:uid="{B2CC328A-5A85-4B4E-87AC-4BDAA0E5A414}"/>
    <dataValidation allowBlank="1" showInputMessage="1" showErrorMessage="1" prompt="Calendar Month is in this cell. Calendar for this month is automatically updated in cells J3 through P9" sqref="J3:P3" xr:uid="{255E42F4-DEF1-4CFA-A626-7E88A5E1C21A}"/>
    <dataValidation allowBlank="1" showInputMessage="1" showErrorMessage="1" prompt="Calendar Month is in this cell. Calendar for this month is automatically updated in cells R3 through X9" sqref="R3:X3" xr:uid="{C055AC42-1281-4C04-A7BA-10B6BCB7DFA3}"/>
    <dataValidation allowBlank="1" showInputMessage="1" showErrorMessage="1" prompt="Calendar Month is in this cell. Calendar for this month is automatically updated in cells Z3 through AF9" sqref="Z3:AF3" xr:uid="{41E1AEC6-6565-4EFD-B318-CF7E96229F67}"/>
    <dataValidation allowBlank="1" showInputMessage="1" showErrorMessage="1" prompt="Calendar Month is in this cell. Calendar for this month is automatically updated in cells B12 through H18" sqref="B12:H12" xr:uid="{4851AA37-33A3-4B23-A7DF-EC8820AFF0AD}"/>
    <dataValidation allowBlank="1" showInputMessage="1" showErrorMessage="1" prompt="Calendar Month is in this cell. Calendar for this month is automatically updated in cells B21 through H27" sqref="B21:H21" xr:uid="{7B3CA0D5-E719-4ACD-BCD9-0F59CCD58804}"/>
    <dataValidation allowBlank="1" showInputMessage="1" showErrorMessage="1" prompt="Calendar Month is in this cell. Calendar for this month is automatically updated in cells J12 through P18" sqref="J12:P12" xr:uid="{E4DBDB74-E0B9-42CB-B52E-F2829A8EE76C}"/>
    <dataValidation allowBlank="1" showInputMessage="1" showErrorMessage="1" prompt="Calendar Month is in this cell. Calendar for this month is automatically updated in cells R12 through X18" sqref="R12:X12" xr:uid="{C45B1EC6-C8F9-4F48-8A5B-87C3A4A3F6BA}"/>
    <dataValidation allowBlank="1" showInputMessage="1" showErrorMessage="1" prompt="Calendar Month is in this cell. Calendar for this month is automatically updated in cells Z12 through AF18" sqref="Z12:AF12" xr:uid="{04575393-2BE5-4D11-B285-A8801DD99439}"/>
    <dataValidation allowBlank="1" showInputMessage="1" showErrorMessage="1" prompt="Calendar Month is in this cell. Calendar for this month is automatically updated in cells J21 through P27" sqref="J21:P21" xr:uid="{1A9FA01F-6297-4360-AE89-A9E5B2B3FF8E}"/>
    <dataValidation allowBlank="1" showInputMessage="1" showErrorMessage="1" prompt="Calendar Month is in this cell. Calendar for this month is automatically updated in cells R21 through X27" sqref="R21:X21" xr:uid="{5A270DBD-C7E2-4693-AD1B-EC8814DA7278}"/>
    <dataValidation allowBlank="1" showInputMessage="1" showErrorMessage="1" prompt="Calendar Month is in this cell. Calendar for this month is automatically updated in cells Z21 through AF27" sqref="Z21:AF21" xr:uid="{628CB932-D5DA-4493-B8D1-18F9FB28518E}"/>
    <dataValidation allowBlank="1" showInputMessage="1" showErrorMessage="1" prompt="Weekdays for the month in cell above are in cells B3 through H3" sqref="B4" xr:uid="{F65B10D7-49FE-4016-A537-A51B58747D09}"/>
    <dataValidation allowBlank="1" showInputMessage="1" showErrorMessage="1" prompt="Weekdays for the month in cell above are in cells J3 through P3" sqref="J4" xr:uid="{503BAF69-07AB-4215-9F2E-C4DFB6A87584}"/>
    <dataValidation allowBlank="1" showInputMessage="1" showErrorMessage="1" prompt="Weekdays for the month in cell above are in cells R3 through X3" sqref="R4" xr:uid="{91F555AF-59FF-4E30-9247-EF2F29E2B7D4}"/>
    <dataValidation allowBlank="1" showInputMessage="1" showErrorMessage="1" prompt="Weekdays for the month in cell above are in cells Z3 through AF3" sqref="Z4" xr:uid="{642C699B-C5DD-4BC2-8FED-0325848221F5}"/>
    <dataValidation allowBlank="1" showInputMessage="1" showErrorMessage="1" prompt="Weekdays for the month in cell above are in cells B12 through H12" sqref="B13" xr:uid="{790B0CE3-270B-4F96-B7D8-FBA852866E3B}"/>
    <dataValidation allowBlank="1" showInputMessage="1" showErrorMessage="1" prompt="Weekdays for the month in cell above are in cells J12 through P12" sqref="J13" xr:uid="{21275547-7110-4BF5-A7FE-7BFEDD2873CB}"/>
    <dataValidation allowBlank="1" showInputMessage="1" showErrorMessage="1" prompt="Weekdays for the month in cell above are in cells R12 through X12" sqref="R13" xr:uid="{B226FC1F-C606-410E-BD03-121B430A8671}"/>
    <dataValidation allowBlank="1" showInputMessage="1" showErrorMessage="1" prompt="Weekdays for the month in cell above are in cells Z12 through AF12" sqref="Z13" xr:uid="{8A2FC0F0-70FC-4077-BA9A-7A9752A57450}"/>
    <dataValidation allowBlank="1" showInputMessage="1" showErrorMessage="1" prompt="Weekdays for the month in cell above are in cells B21 through H21" sqref="B22" xr:uid="{694FAA69-A4DB-4ABE-91FF-92C5C4120E9D}"/>
    <dataValidation allowBlank="1" showInputMessage="1" showErrorMessage="1" prompt="Weekdays for the month in cell above are in cells J21 through P21" sqref="J22" xr:uid="{0A08AEF2-2332-4043-A401-6D0D34B73175}"/>
    <dataValidation allowBlank="1" showInputMessage="1" showErrorMessage="1" prompt="Weekdays for the month in cell above are in cells R21 through X21" sqref="R22" xr:uid="{5AE70848-09EB-4511-97AC-CA62492A1867}"/>
    <dataValidation allowBlank="1" showInputMessage="1" showErrorMessage="1" prompt="Weekdays for the month in cell above are in cells Z21 through AF21" sqref="Z22" xr:uid="{41F34B2B-3381-430B-AB44-F3D0BC90748D}"/>
    <dataValidation allowBlank="1" showInputMessage="1" showErrorMessage="1" prompt="Calendar days for this month are automatically updated in cells B4 through H9" sqref="B5" xr:uid="{3E53E8DF-9267-4A16-929D-7641959BAD37}"/>
    <dataValidation allowBlank="1" showInputMessage="1" showErrorMessage="1" prompt="Calendar days for this month are automatically updated in cells J4 through P9" sqref="J5" xr:uid="{2C31930A-EF67-442C-93BD-CB891C1EFFA6}"/>
    <dataValidation allowBlank="1" showInputMessage="1" showErrorMessage="1" prompt="Calendar days for this month are automatically updated in cells R4 through X9" sqref="R5" xr:uid="{58F332D3-C548-4C71-9E6E-E5FFEBE05102}"/>
    <dataValidation allowBlank="1" showInputMessage="1" showErrorMessage="1" prompt="Calendar days for this month are automatically updated in cells Z4 through AF9" sqref="Z5" xr:uid="{56AE7621-638C-4E51-A4ED-094F1A0E00F5}"/>
    <dataValidation allowBlank="1" showInputMessage="1" showErrorMessage="1" prompt="Calendar days for this month are automatically updated in cells B13 through H18" sqref="B14" xr:uid="{73C23670-0538-464E-8CD1-4FD947CB2E8C}"/>
    <dataValidation allowBlank="1" showInputMessage="1" showErrorMessage="1" prompt="Calendar days for this month are automatically updated in cells J13 through P18" sqref="J14" xr:uid="{0539D86E-A6A5-4543-9DE2-4498129CDC1F}"/>
    <dataValidation allowBlank="1" showInputMessage="1" showErrorMessage="1" prompt="Calendar days for this month are automatically updated in cells R13 through X18" sqref="R14" xr:uid="{7841E0AA-42C7-46E8-A293-4717D67C24AF}"/>
    <dataValidation allowBlank="1" showInputMessage="1" showErrorMessage="1" prompt="Calendar days for this month are automatically updated in cells Z13 through AF18" sqref="Z14" xr:uid="{E628C349-CDE1-4E1C-91E8-EB6740EDC67E}"/>
    <dataValidation allowBlank="1" showInputMessage="1" showErrorMessage="1" prompt="Calendar days for this month are automatically updated in cells B22 through H27" sqref="B23" xr:uid="{3628A7AB-C53B-4711-8027-D1E26271721C}"/>
    <dataValidation allowBlank="1" showInputMessage="1" showErrorMessage="1" prompt="Calendar days for this month are automatically updated in cells J22 through P27" sqref="J23" xr:uid="{00AFEF6E-95A6-4024-9F48-8BDD47221544}"/>
    <dataValidation allowBlank="1" showInputMessage="1" showErrorMessage="1" prompt="Calendar days for this month are automatically updated in cells R22 through X27" sqref="R23" xr:uid="{5E8DB036-81FB-4CAD-A288-2BC3FCEF4623}"/>
    <dataValidation allowBlank="1" showInputMessage="1" showErrorMessage="1" prompt="Calendar days for this month are automatically updated in cells Z22 through AF27" sqref="Z23" xr:uid="{D83A6513-8F81-47E4-AAE5-153A8FE146F7}"/>
  </dataValidations>
  <printOptions horizontalCentered="1" verticalCentered="1"/>
  <pageMargins left="0.25" right="0.25" top="0.25" bottom="0.25" header="0.3" footer="0.3"/>
  <pageSetup scale="84" orientation="landscape" r:id="rId1"/>
  <headerFooter differentFirst="1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63996-CE6E-472A-9F4B-CAB61B2E2F30}">
  <sheetPr>
    <tabColor theme="8"/>
    <pageSetUpPr fitToPage="1"/>
  </sheetPr>
  <dimension ref="A1:AF41"/>
  <sheetViews>
    <sheetView showGridLines="0" zoomScaleNormal="100" workbookViewId="0">
      <selection sqref="A1:AF1"/>
    </sheetView>
  </sheetViews>
  <sheetFormatPr defaultRowHeight="18" customHeight="1" x14ac:dyDescent="0.25"/>
  <cols>
    <col min="1" max="1" width="2.7109375" customWidth="1"/>
    <col min="2" max="32" width="4.28515625" customWidth="1"/>
    <col min="33" max="33" width="2.7109375" customWidth="1"/>
  </cols>
  <sheetData>
    <row r="1" spans="1:32" ht="42" customHeight="1" x14ac:dyDescent="0.25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32" ht="30" customHeight="1" x14ac:dyDescent="0.25">
      <c r="B2" s="31">
        <v>2026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18" customHeight="1" x14ac:dyDescent="0.25">
      <c r="B3" s="32" t="s">
        <v>0</v>
      </c>
      <c r="C3" s="32"/>
      <c r="D3" s="32"/>
      <c r="E3" s="32"/>
      <c r="F3" s="32"/>
      <c r="G3" s="32"/>
      <c r="H3" s="32"/>
      <c r="J3" s="32" t="s">
        <v>3</v>
      </c>
      <c r="K3" s="32"/>
      <c r="L3" s="32"/>
      <c r="M3" s="32"/>
      <c r="N3" s="32"/>
      <c r="O3" s="32"/>
      <c r="P3" s="32"/>
      <c r="R3" s="32" t="s">
        <v>6</v>
      </c>
      <c r="S3" s="32"/>
      <c r="T3" s="32"/>
      <c r="U3" s="32"/>
      <c r="V3" s="32"/>
      <c r="W3" s="32"/>
      <c r="X3" s="32"/>
      <c r="Z3" s="32" t="s">
        <v>8</v>
      </c>
      <c r="AA3" s="32"/>
      <c r="AB3" s="32"/>
      <c r="AC3" s="32"/>
      <c r="AD3" s="32"/>
      <c r="AE3" s="32"/>
      <c r="AF3" s="32"/>
    </row>
    <row r="4" spans="1:32" ht="18" customHeight="1" x14ac:dyDescent="0.25"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R4" s="1" t="s">
        <v>12</v>
      </c>
      <c r="S4" s="1" t="s">
        <v>13</v>
      </c>
      <c r="T4" s="1" t="s">
        <v>14</v>
      </c>
      <c r="U4" s="1" t="s">
        <v>15</v>
      </c>
      <c r="V4" s="1" t="s">
        <v>16</v>
      </c>
      <c r="W4" s="1" t="s">
        <v>17</v>
      </c>
      <c r="X4" s="1" t="s">
        <v>18</v>
      </c>
      <c r="Z4" s="1" t="s">
        <v>12</v>
      </c>
      <c r="AA4" s="1" t="s">
        <v>13</v>
      </c>
      <c r="AB4" s="1" t="s">
        <v>14</v>
      </c>
      <c r="AC4" s="1" t="s">
        <v>15</v>
      </c>
      <c r="AD4" s="1" t="s">
        <v>16</v>
      </c>
      <c r="AE4" s="1" t="s">
        <v>17</v>
      </c>
      <c r="AF4" s="1" t="s">
        <v>18</v>
      </c>
    </row>
    <row r="5" spans="1:32" ht="18" customHeight="1" x14ac:dyDescent="0.25">
      <c r="B5" s="3" t="str">
        <f>IF(AND(YEAR(JanSun1)=Year,MONTH(JanSun1)=1),JanSun1, "")</f>
        <v/>
      </c>
      <c r="C5" s="3" t="str">
        <f>IF(AND(YEAR(JanSun1+1)=Year,MONTH(JanSun1+1)=1),JanSun1+1, "")</f>
        <v/>
      </c>
      <c r="D5" s="3" t="str">
        <f>IF(AND(YEAR(JanSun1+2)=Year,MONTH(JanSun1+2)=1),JanSun1+2, "")</f>
        <v/>
      </c>
      <c r="E5" s="3" t="str">
        <f>IF(AND(YEAR(JanSun1+3)=Year,MONTH(JanSun1+3)=1),JanSun1+3, "")</f>
        <v/>
      </c>
      <c r="F5" s="16">
        <f>IF(AND(YEAR(JanSun1+4)=Year,MONTH(JanSun1+4)=1),JanSun1+4, "")</f>
        <v>46023</v>
      </c>
      <c r="G5" s="8">
        <f>IF(AND(YEAR(JanSun1+5)=Year,MONTH(JanSun1+5)=1),JanSun1+5, "")</f>
        <v>46024</v>
      </c>
      <c r="H5" s="9">
        <f>IF(AND(YEAR(JanSun1+6)=Year,MONTH(JanSun1+6)=1),JanSun1+6, "")</f>
        <v>46025</v>
      </c>
      <c r="I5" s="4"/>
      <c r="J5" s="3" t="str">
        <f>IF(AND(YEAR(AprSun1)=Year,MONTH(AprSun1)=4),AprSun1, "")</f>
        <v/>
      </c>
      <c r="K5" s="3" t="str">
        <f>IF(AND(YEAR(AprSun1+1)=Year,MONTH(AprSun1+1)=4),AprSun1+1, "")</f>
        <v/>
      </c>
      <c r="L5" s="3" t="str">
        <f>IF(AND(YEAR(AprSun1+2)=Year,MONTH(AprSun1+2)=4),AprSun1+2, "")</f>
        <v/>
      </c>
      <c r="M5" s="8">
        <f>IF(AND(YEAR(AprSun1+3)=Year,MONTH(AprSun1+3)=4),AprSun1+3, "")</f>
        <v>46113</v>
      </c>
      <c r="N5" s="8">
        <f>IF(AND(YEAR(AprSun1+4)=Year,MONTH(AprSun1+4)=4),AprSun1+4, "")</f>
        <v>46114</v>
      </c>
      <c r="O5" s="8">
        <f>IF(AND(YEAR(AprSun1+5)=Year,MONTH(AprSun1+5)=4),AprSun1+5, "")</f>
        <v>46115</v>
      </c>
      <c r="P5" s="7">
        <f>IF(AND(YEAR(AprSun1+6)=Year,MONTH(AprSun1+6)=4),AprSun1+6, "")</f>
        <v>46116</v>
      </c>
      <c r="Q5" s="4"/>
      <c r="R5" s="3" t="str">
        <f>IF(AND(YEAR(JulSun1)=Year,MONTH(JulSun1)=7),JulSun1, "")</f>
        <v/>
      </c>
      <c r="S5" s="3" t="str">
        <f>IF(AND(YEAR(JulSun1+1)=Year,MONTH(JulSun1+1)=7),JulSun1+1, "")</f>
        <v/>
      </c>
      <c r="T5" s="3" t="str">
        <f>IF(AND(YEAR(JulSun1+2)=Year,MONTH(JulSun1+2)=7),JulSun1+2, "")</f>
        <v/>
      </c>
      <c r="U5" s="3">
        <f>IF(AND(YEAR(JulSun1+3)=Year,MONTH(JulSun1+3)=7),JulSun1+3, "")</f>
        <v>46204</v>
      </c>
      <c r="V5" s="2">
        <f>IF(AND(YEAR(JulSun1+4)=Year,MONTH(JulSun1+4)=7),JulSun1+4, "")</f>
        <v>46205</v>
      </c>
      <c r="W5" s="3">
        <f>IF(AND(YEAR(JulSun1+5)=Year,MONTH(JulSun1+5)=7),JulSun1+5, "")</f>
        <v>46206</v>
      </c>
      <c r="X5" s="16">
        <f>IF(AND(YEAR(JulSun1+6)=Year,MONTH(JulSun1+6)=7),JulSun1+6, "")</f>
        <v>46207</v>
      </c>
      <c r="Y5" s="4"/>
      <c r="Z5" s="3" t="str">
        <f>IF(AND(YEAR(OctSun1)=Year,MONTH(OctSun1)=10),OctSun1, "")</f>
        <v/>
      </c>
      <c r="AA5" s="3" t="str">
        <f>IF(AND(YEAR(OctSun1+1)=Year,MONTH(OctSun1+1)=10),OctSun1+1, "")</f>
        <v/>
      </c>
      <c r="AB5" s="3" t="str">
        <f>IF(AND(YEAR(OctSun1+2)=Year,MONTH(OctSun1+2)=10),OctSun1+2, "")</f>
        <v/>
      </c>
      <c r="AC5" s="3" t="str">
        <f>IF(AND(YEAR(OctSun1+3)=Year,MONTH(OctSun1+3)=10),OctSun1+3, "")</f>
        <v/>
      </c>
      <c r="AD5" s="3">
        <f>IF(AND(YEAR(OctSun1+4)=Year,MONTH(OctSun1+4)=10),OctSun1+4, "")</f>
        <v>46296</v>
      </c>
      <c r="AE5" s="3">
        <f>IF(AND(YEAR(OctSun1+5)=Year,MONTH(OctSun1+5)=10),OctSun1+5, "")</f>
        <v>46297</v>
      </c>
      <c r="AF5" s="7">
        <f>IF(AND(YEAR(OctSun1+6)=Year,MONTH(OctSun1+6)=10),OctSun1+6, "")</f>
        <v>46298</v>
      </c>
    </row>
    <row r="6" spans="1:32" ht="18" customHeight="1" x14ac:dyDescent="0.25">
      <c r="B6" s="8">
        <f>IF(AND(YEAR(JanSun1+7)=Year,MONTH(JanSun1+7)=1),JanSun1+7, "")</f>
        <v>46026</v>
      </c>
      <c r="C6" s="8">
        <f>IF(AND(YEAR(JanSun1+8)=Year,MONTH(JanSun1+8)=1),JanSun1+8, "")</f>
        <v>46027</v>
      </c>
      <c r="D6" s="8">
        <f>IF(AND(YEAR(JanSun1+9)=Year,MONTH(JanSun1+9)=1),JanSun1+9, "")</f>
        <v>46028</v>
      </c>
      <c r="E6" s="8">
        <f>IF(AND(YEAR(JanSun1+10)=Year,MONTH(JanSun1+10)=1),JanSun1+10, "")</f>
        <v>46029</v>
      </c>
      <c r="F6" s="8">
        <f>IF(AND(YEAR(JanSun1+11)=Year,MONTH(JanSun1+11)=1),JanSun1+11, "")</f>
        <v>46030</v>
      </c>
      <c r="G6" s="8">
        <f>IF(AND(YEAR(JanSun1+12)=Year,MONTH(JanSun1+12)=1),JanSun1+12, "")</f>
        <v>46031</v>
      </c>
      <c r="H6" s="7">
        <f>IF(AND(YEAR(JanSun1+13)=Year,MONTH(JanSun1+13)=1),JanSun1+13, "")</f>
        <v>46032</v>
      </c>
      <c r="I6" s="4"/>
      <c r="J6" s="6">
        <f>IF(AND(YEAR(AprSun1+7)=Year,MONTH(AprSun1+7)=4),AprSun1+7, "")</f>
        <v>46117</v>
      </c>
      <c r="K6" s="3">
        <f>IF(AND(YEAR(AprSun1+8)=Year,MONTH(AprSun1+8)=4),AprSun1+8, "")</f>
        <v>46118</v>
      </c>
      <c r="L6" s="3">
        <f>IF(AND(YEAR(AprSun1+9)=Year,MONTH(AprSun1+9)=4),AprSun1+9, "")</f>
        <v>46119</v>
      </c>
      <c r="M6" s="3">
        <f>IF(AND(YEAR(AprSun1+10)=Year,MONTH(AprSun1+10)=4),AprSun1+10, "")</f>
        <v>46120</v>
      </c>
      <c r="N6" s="2">
        <f>IF(AND(YEAR(AprSun1+11)=Year,MONTH(AprSun1+11)=4),AprSun1+11, "")</f>
        <v>46121</v>
      </c>
      <c r="O6" s="3">
        <f>IF(AND(YEAR(AprSun1+12)=Year,MONTH(AprSun1+12)=4),AprSun1+12, "")</f>
        <v>46122</v>
      </c>
      <c r="P6" s="3">
        <f>IF(AND(YEAR(AprSun1+13)=Year,MONTH(AprSun1+13)=4),AprSun1+13, "")</f>
        <v>46123</v>
      </c>
      <c r="Q6" s="4"/>
      <c r="R6" s="3">
        <f>IF(AND(YEAR(JulSun1+7)=Year,MONTH(JulSun1+7)=7),JulSun1+7, "")</f>
        <v>46208</v>
      </c>
      <c r="S6" s="3">
        <f>IF(AND(YEAR(JulSun1+8)=Year,MONTH(JulSun1+8)=7),JulSun1+8, "")</f>
        <v>46209</v>
      </c>
      <c r="T6" s="3">
        <f>IF(AND(YEAR(JulSun1+9)=Year,MONTH(JulSun1+9)=7),JulSun1+9, "")</f>
        <v>46210</v>
      </c>
      <c r="U6" s="3">
        <f>IF(AND(YEAR(JulSun1+10)=Year,MONTH(JulSun1+10)=7),JulSun1+10, "")</f>
        <v>46211</v>
      </c>
      <c r="V6" s="3">
        <f>IF(AND(YEAR(JulSun1+11)=Year,MONTH(JulSun1+11)=7),JulSun1+11, "")</f>
        <v>46212</v>
      </c>
      <c r="W6" s="3">
        <f>IF(AND(YEAR(JulSun1+12)=Year,MONTH(JulSun1+12)=7),JulSun1+12, "")</f>
        <v>46213</v>
      </c>
      <c r="X6" s="7">
        <f>IF(AND(YEAR(JulSun1+13)=Year,MONTH(JulSun1+13)=7),JulSun1+13, "")</f>
        <v>46214</v>
      </c>
      <c r="Y6" s="4"/>
      <c r="Z6" s="6">
        <f>IF(AND(YEAR(OctSun1+7)=Year,MONTH(OctSun1+7)=10),OctSun1+7, "")</f>
        <v>46299</v>
      </c>
      <c r="AA6" s="8">
        <f>IF(AND(YEAR(OctSun1+8)=Year,MONTH(OctSun1+8)=10),OctSun1+8, "")</f>
        <v>46300</v>
      </c>
      <c r="AB6" s="8">
        <f>IF(AND(YEAR(OctSun1+9)=Year,MONTH(OctSun1+9)=10),OctSun1+9, "")</f>
        <v>46301</v>
      </c>
      <c r="AC6" s="8">
        <f>IF(AND(YEAR(OctSun1+10)=Year,MONTH(OctSun1+10)=10),OctSun1+10, "")</f>
        <v>46302</v>
      </c>
      <c r="AD6" s="2">
        <f>IF(AND(YEAR(OctSun1+11)=Year,MONTH(OctSun1+11)=10),OctSun1+11, "")</f>
        <v>46303</v>
      </c>
      <c r="AE6" s="8">
        <f>IF(AND(YEAR(OctSun1+12)=Year,MONTH(OctSun1+12)=10),OctSun1+12, "")</f>
        <v>46304</v>
      </c>
      <c r="AF6" s="8">
        <f>IF(AND(YEAR(OctSun1+13)=Year,MONTH(OctSun1+13)=10),OctSun1+13, "")</f>
        <v>46305</v>
      </c>
    </row>
    <row r="7" spans="1:32" ht="18" customHeight="1" x14ac:dyDescent="0.25">
      <c r="B7" s="6">
        <f>IF(AND(YEAR(JanSun1+14)=Year,MONTH(JanSun1+14)=1),JanSun1+14, "")</f>
        <v>46033</v>
      </c>
      <c r="C7" s="3">
        <f>IF(AND(YEAR(JanSun1+15)=Year,MONTH(JanSun1+15)=1),JanSun1+15, "")</f>
        <v>46034</v>
      </c>
      <c r="D7" s="3">
        <f>IF(AND(YEAR(JanSun1+16)=Year,MONTH(JanSun1+16)=1),JanSun1+16, "")</f>
        <v>46035</v>
      </c>
      <c r="E7" s="3">
        <f>IF(AND(YEAR(JanSun1+17)=Year,MONTH(JanSun1+17)=1),JanSun1+17, "")</f>
        <v>46036</v>
      </c>
      <c r="F7" s="2">
        <f>IF(AND(YEAR(JanSun1+18)=Year,MONTH(JanSun1+18)=1),JanSun1+18, "")</f>
        <v>46037</v>
      </c>
      <c r="G7" s="3">
        <f>IF(AND(YEAR(JanSun1+19)=Year,MONTH(JanSun1+19)=1),JanSun1+19, "")</f>
        <v>46038</v>
      </c>
      <c r="H7" s="3">
        <f>IF(AND(YEAR(JanSun1+20)=Year,MONTH(JanSun1+20)=1),JanSun1+20, "")</f>
        <v>46039</v>
      </c>
      <c r="I7" s="4"/>
      <c r="J7" s="3">
        <f>IF(AND(YEAR(AprSun1+14)=Year,MONTH(AprSun1+14)=4),AprSun1+14, "")</f>
        <v>46124</v>
      </c>
      <c r="K7" s="3">
        <f>IF(AND(YEAR(AprSun1+15)=Year,MONTH(AprSun1+15)=4),AprSun1+15, "")</f>
        <v>46125</v>
      </c>
      <c r="L7" s="3">
        <f>IF(AND(YEAR(AprSun1+16)=Year,MONTH(AprSun1+16)=4),AprSun1+16, "")</f>
        <v>46126</v>
      </c>
      <c r="M7" s="3">
        <f>IF(AND(YEAR(AprSun1+17)=Year,MONTH(AprSun1+17)=4),AprSun1+17, "")</f>
        <v>46127</v>
      </c>
      <c r="N7" s="3">
        <f>IF(AND(YEAR(AprSun1+18)=Year,MONTH(AprSun1+18)=4),AprSun1+18, "")</f>
        <v>46128</v>
      </c>
      <c r="O7" s="3">
        <f>IF(AND(YEAR(AprSun1+19)=Year,MONTH(AprSun1+19)=4),AprSun1+19, "")</f>
        <v>46129</v>
      </c>
      <c r="P7" s="7">
        <f>IF(AND(YEAR(AprSun1+20)=Year,MONTH(AprSun1+20)=4),AprSun1+20, "")</f>
        <v>46130</v>
      </c>
      <c r="Q7" s="4"/>
      <c r="R7" s="6">
        <f>IF(AND(YEAR(JulSun1+14)=Year,MONTH(JulSun1+14)=7),JulSun1+14, "")</f>
        <v>46215</v>
      </c>
      <c r="S7" s="8">
        <f>IF(AND(YEAR(JulSun1+15)=Year,MONTH(JulSun1+15)=7),JulSun1+15, "")</f>
        <v>46216</v>
      </c>
      <c r="T7" s="8">
        <f>IF(AND(YEAR(JulSun1+16)=Year,MONTH(JulSun1+16)=7),JulSun1+16, "")</f>
        <v>46217</v>
      </c>
      <c r="U7" s="8">
        <f>IF(AND(YEAR(JulSun1+17)=Year,MONTH(JulSun1+17)=7),JulSun1+17, "")</f>
        <v>46218</v>
      </c>
      <c r="V7" s="2">
        <f>IF(AND(YEAR(JulSun1+18)=Year,MONTH(JulSun1+18)=7),JulSun1+18, "")</f>
        <v>46219</v>
      </c>
      <c r="W7" s="8">
        <f>IF(AND(YEAR(JulSun1+19)=Year,MONTH(JulSun1+19)=7),JulSun1+19, "")</f>
        <v>46220</v>
      </c>
      <c r="X7" s="8">
        <f>IF(AND(YEAR(JulSun1+20)=Year,MONTH(JulSun1+20)=7),JulSun1+20, "")</f>
        <v>46221</v>
      </c>
      <c r="Y7" s="4"/>
      <c r="Z7" s="8">
        <f>IF(AND(YEAR(OctSun1+14)=Year,MONTH(OctSun1+14)=10),OctSun1+14, "")</f>
        <v>46306</v>
      </c>
      <c r="AA7" s="8">
        <f>IF(AND(YEAR(OctSun1+15)=Year,MONTH(OctSun1+15)=10),OctSun1+15, "")</f>
        <v>46307</v>
      </c>
      <c r="AB7" s="8">
        <f>IF(AND(YEAR(OctSun1+16)=Year,MONTH(OctSun1+16)=10),OctSun1+16, "")</f>
        <v>46308</v>
      </c>
      <c r="AC7" s="8">
        <f>IF(AND(YEAR(OctSun1+17)=Year,MONTH(OctSun1+17)=10),OctSun1+17, "")</f>
        <v>46309</v>
      </c>
      <c r="AD7" s="8">
        <f>IF(AND(YEAR(OctSun1+18)=Year,MONTH(OctSun1+18)=10),OctSun1+18, "")</f>
        <v>46310</v>
      </c>
      <c r="AE7" s="8">
        <f>IF(AND(YEAR(OctSun1+19)=Year,MONTH(OctSun1+19)=10),OctSun1+19, "")</f>
        <v>46311</v>
      </c>
      <c r="AF7" s="7">
        <f>IF(AND(YEAR(OctSun1+20)=Year,MONTH(OctSun1+20)=10),OctSun1+20, "")</f>
        <v>46312</v>
      </c>
    </row>
    <row r="8" spans="1:32" ht="18" customHeight="1" x14ac:dyDescent="0.25">
      <c r="B8" s="3">
        <f>IF(AND(YEAR(JanSun1+21)=Year,MONTH(JanSun1+21)=1),JanSun1+21, "")</f>
        <v>46040</v>
      </c>
      <c r="C8" s="3">
        <f>IF(AND(YEAR(JanSun1+22)=Year,MONTH(JanSun1+22)=1),JanSun1+22, "")</f>
        <v>46041</v>
      </c>
      <c r="D8" s="3">
        <f>IF(AND(YEAR(JanSun1+23)=Year,MONTH(JanSun1+23)=1),JanSun1+23, "")</f>
        <v>46042</v>
      </c>
      <c r="E8" s="3">
        <f>IF(AND(YEAR(JanSun1+24)=Year,MONTH(JanSun1+24)=1),JanSun1+24, "")</f>
        <v>46043</v>
      </c>
      <c r="F8" s="3">
        <f>IF(AND(YEAR(JanSun1+25)=Year,MONTH(JanSun1+25)=1),JanSun1+25, "")</f>
        <v>46044</v>
      </c>
      <c r="G8" s="3">
        <f>IF(AND(YEAR(JanSun1+26)=Year,MONTH(JanSun1+26)=1),JanSun1+26, "")</f>
        <v>46045</v>
      </c>
      <c r="H8" s="7">
        <f>IF(AND(YEAR(JanSun1+27)=Year,MONTH(JanSun1+27)=1),JanSun1+27, "")</f>
        <v>46046</v>
      </c>
      <c r="I8" s="4"/>
      <c r="J8" s="6">
        <f>IF(AND(YEAR(AprSun1+21)=Year,MONTH(AprSun1+21)=4),AprSun1+21, "")</f>
        <v>46131</v>
      </c>
      <c r="K8" s="8">
        <f>IF(AND(YEAR(AprSun1+22)=Year,MONTH(AprSun1+22)=4),AprSun1+22, "")</f>
        <v>46132</v>
      </c>
      <c r="L8" s="8">
        <f>IF(AND(YEAR(AprSun1+23)=Year,MONTH(AprSun1+23)=4),AprSun1+23, "")</f>
        <v>46133</v>
      </c>
      <c r="M8" s="8">
        <f>IF(AND(YEAR(AprSun1+24)=Year,MONTH(AprSun1+24)=4),AprSun1+24, "")</f>
        <v>46134</v>
      </c>
      <c r="N8" s="2">
        <f>IF(AND(YEAR(AprSun1+25)=Year,MONTH(AprSun1+25)=4),AprSun1+25, "")</f>
        <v>46135</v>
      </c>
      <c r="O8" s="8">
        <f>IF(AND(YEAR(AprSun1+26)=Year,MONTH(AprSun1+26)=4),AprSun1+26, "")</f>
        <v>46136</v>
      </c>
      <c r="P8" s="8">
        <f>IF(AND(YEAR(AprSun1+27)=Year,MONTH(AprSun1+27)=4),AprSun1+27, "")</f>
        <v>46137</v>
      </c>
      <c r="Q8" s="4"/>
      <c r="R8" s="8">
        <f>IF(AND(YEAR(JulSun1+21)=Year,MONTH(JulSun1+21)=7),JulSun1+21, "")</f>
        <v>46222</v>
      </c>
      <c r="S8" s="8">
        <f>IF(AND(YEAR(JulSun1+22)=Year,MONTH(JulSun1+22)=7),JulSun1+22, "")</f>
        <v>46223</v>
      </c>
      <c r="T8" s="8">
        <f>IF(AND(YEAR(JulSun1+23)=Year,MONTH(JulSun1+23)=7),JulSun1+23, "")</f>
        <v>46224</v>
      </c>
      <c r="U8" s="8">
        <f>IF(AND(YEAR(JulSun1+24)=Year,MONTH(JulSun1+24)=7),JulSun1+24, "")</f>
        <v>46225</v>
      </c>
      <c r="V8" s="8">
        <f>IF(AND(YEAR(JulSun1+25)=Year,MONTH(JulSun1+25)=7),JulSun1+25, "")</f>
        <v>46226</v>
      </c>
      <c r="W8" s="8">
        <f>IF(AND(YEAR(JulSun1+26)=Year,MONTH(JulSun1+26)=7),JulSun1+26, "")</f>
        <v>46227</v>
      </c>
      <c r="X8" s="7">
        <f>IF(AND(YEAR(JulSun1+27)=Year,MONTH(JulSun1+27)=7),JulSun1+27, "")</f>
        <v>46228</v>
      </c>
      <c r="Y8" s="4"/>
      <c r="Z8" s="6">
        <f>IF(AND(YEAR(OctSun1+21)=Year,MONTH(OctSun1+21)=10),OctSun1+21, "")</f>
        <v>46313</v>
      </c>
      <c r="AA8" s="3">
        <f>IF(AND(YEAR(OctSun1+22)=Year,MONTH(OctSun1+22)=10),OctSun1+22, "")</f>
        <v>46314</v>
      </c>
      <c r="AB8" s="3">
        <f>IF(AND(YEAR(OctSun1+23)=Year,MONTH(OctSun1+23)=10),OctSun1+23, "")</f>
        <v>46315</v>
      </c>
      <c r="AC8" s="3">
        <f>IF(AND(YEAR(OctSun1+24)=Year,MONTH(OctSun1+24)=10),OctSun1+24, "")</f>
        <v>46316</v>
      </c>
      <c r="AD8" s="2">
        <f>IF(AND(YEAR(OctSun1+25)=Year,MONTH(OctSun1+25)=10),OctSun1+25, "")</f>
        <v>46317</v>
      </c>
      <c r="AE8" s="3">
        <f>IF(AND(YEAR(OctSun1+26)=Year,MONTH(OctSun1+26)=10),OctSun1+26, "")</f>
        <v>46318</v>
      </c>
      <c r="AF8" s="3">
        <f>IF(AND(YEAR(OctSun1+27)=Year,MONTH(OctSun1+27)=10),OctSun1+27, "")</f>
        <v>46319</v>
      </c>
    </row>
    <row r="9" spans="1:32" ht="18" customHeight="1" x14ac:dyDescent="0.25">
      <c r="B9" s="6">
        <f>IF(AND(YEAR(JanSun1+28)=Year,MONTH(JanSun1+28)=1),JanSun1+28, "")</f>
        <v>46047</v>
      </c>
      <c r="C9" s="8">
        <f>IF(AND(YEAR(JanSun1+29)=Year,MONTH(JanSun1+29)=1),JanSun1+29, "")</f>
        <v>46048</v>
      </c>
      <c r="D9" s="8">
        <f>IF(AND(YEAR(JanSun1+30)=Year,MONTH(JanSun1+30)=1),JanSun1+30, "")</f>
        <v>46049</v>
      </c>
      <c r="E9" s="8">
        <f>IF(AND(YEAR(JanSun1+31)=Year,MONTH(JanSun1+31)=1),JanSun1+31, "")</f>
        <v>46050</v>
      </c>
      <c r="F9" s="2">
        <f>IF(AND(YEAR(JanSun1+32)=Year,MONTH(JanSun1+32)=1),JanSun1+32, "")</f>
        <v>46051</v>
      </c>
      <c r="G9" s="8">
        <f>IF(AND(YEAR(JanSun1+33)=Year,MONTH(JanSun1+33)=1),JanSun1+33, "")</f>
        <v>46052</v>
      </c>
      <c r="H9" s="8">
        <f>IF(AND(YEAR(JanSun1+34)=Year,MONTH(JanSun1+34)=1),JanSun1+34, "")</f>
        <v>46053</v>
      </c>
      <c r="I9" s="4"/>
      <c r="J9" s="8">
        <f>IF(AND(YEAR(AprSun1+28)=Year,MONTH(AprSun1+28)=4),AprSun1+28, "")</f>
        <v>46138</v>
      </c>
      <c r="K9" s="8">
        <f>IF(AND(YEAR(AprSun1+29)=Year,MONTH(AprSun1+29)=4),AprSun1+29, "")</f>
        <v>46139</v>
      </c>
      <c r="L9" s="8">
        <f>IF(AND(YEAR(AprSun1+30)=Year,MONTH(AprSun1+30)=4),AprSun1+30, "")</f>
        <v>46140</v>
      </c>
      <c r="M9" s="8">
        <f>IF(AND(YEAR(AprSun1+31)=Year,MONTH(AprSun1+31)=4),AprSun1+31, "")</f>
        <v>46141</v>
      </c>
      <c r="N9" s="8">
        <f>IF(AND(YEAR(AprSun1+32)=Year,MONTH(AprSun1+32)=4),AprSun1+32, "")</f>
        <v>46142</v>
      </c>
      <c r="O9" s="3" t="str">
        <f>IF(AND(YEAR(AprSun1+33)=Year,MONTH(AprSun1+33)=4),AprSun1+33, "")</f>
        <v/>
      </c>
      <c r="P9" s="3" t="str">
        <f>IF(AND(YEAR(AprSun1+34)=Year,MONTH(AprSun1+34)=4),AprSun1+34, "")</f>
        <v/>
      </c>
      <c r="Q9" s="4"/>
      <c r="R9" s="6">
        <f>IF(AND(YEAR(JulSun1+28)=Year,MONTH(JulSun1+28)=7),JulSun1+28, "")</f>
        <v>46229</v>
      </c>
      <c r="S9" s="3">
        <f>IF(AND(YEAR(JulSun1+29)=Year,MONTH(JulSun1+29)=7),JulSun1+29, "")</f>
        <v>46230</v>
      </c>
      <c r="T9" s="3">
        <f>IF(AND(YEAR(JulSun1+30)=Year,MONTH(JulSun1+30)=7),JulSun1+30, "")</f>
        <v>46231</v>
      </c>
      <c r="U9" s="3">
        <f>IF(AND(YEAR(JulSun1+31)=Year,MONTH(JulSun1+31)=7),JulSun1+31, "")</f>
        <v>46232</v>
      </c>
      <c r="V9" s="23">
        <f>IF(AND(YEAR(JulSun1+32)=Year,MONTH(JulSun1+32)=7),JulSun1+32, "")</f>
        <v>46233</v>
      </c>
      <c r="W9" s="3">
        <f>IF(AND(YEAR(JulSun1+33)=Year,MONTH(JulSun1+33)=7),JulSun1+33, "")</f>
        <v>46234</v>
      </c>
      <c r="X9" s="3" t="str">
        <f>IF(AND(YEAR(JulSun1+34)=Year,MONTH(JulSun1+34)=7),JulSun1+34, "")</f>
        <v/>
      </c>
      <c r="Y9" s="4"/>
      <c r="Z9" s="3">
        <f>IF(AND(YEAR(OctSun1+28)=Year,MONTH(OctSun1+28)=10),OctSun1+28, "")</f>
        <v>46320</v>
      </c>
      <c r="AA9" s="3">
        <f>IF(AND(YEAR(OctSun1+29)=Year,MONTH(OctSun1+29)=10),OctSun1+29, "")</f>
        <v>46321</v>
      </c>
      <c r="AB9" s="3">
        <f>IF(AND(YEAR(OctSun1+30)=Year,MONTH(OctSun1+30)=10),OctSun1+30, "")</f>
        <v>46322</v>
      </c>
      <c r="AC9" s="3">
        <f>IF(AND(YEAR(OctSun1+31)=Year,MONTH(OctSun1+31)=10),OctSun1+31, "")</f>
        <v>46323</v>
      </c>
      <c r="AD9" s="3">
        <f>IF(AND(YEAR(OctSun1+32)=Year,MONTH(OctSun1+32)=10),OctSun1+32, "")</f>
        <v>46324</v>
      </c>
      <c r="AE9" s="3">
        <f>IF(AND(YEAR(OctSun1+33)=Year,MONTH(OctSun1+33)=10),OctSun1+33, "")</f>
        <v>46325</v>
      </c>
      <c r="AF9" s="7">
        <f>IF(AND(YEAR(OctSun1+34)=Year,MONTH(OctSun1+34)=10),OctSun1+34, "")</f>
        <v>46326</v>
      </c>
    </row>
    <row r="10" spans="1:32" ht="18" customHeight="1" x14ac:dyDescent="0.25">
      <c r="B10" s="3" t="str">
        <f>IF(AND(YEAR(JanSun1+35)=Year,MONTH(JanSun1+35)=1),JanSun1+35, "")</f>
        <v/>
      </c>
      <c r="C10" s="3" t="str">
        <f>IF(AND(YEAR(JanSun1+36)=Year,MONTH(JanSun1+36)=1),JanSun1+36, "")</f>
        <v/>
      </c>
      <c r="D10" s="3" t="str">
        <f>IF(AND(YEAR(JanSun1+37)=Year,MONTH(JanSun1+37)=1),JanSun1+37, "")</f>
        <v/>
      </c>
      <c r="E10" s="3" t="str">
        <f>IF(AND(YEAR(JanSun1+38)=Year,MONTH(JanSun1+38)=1),JanSun1+38, "")</f>
        <v/>
      </c>
      <c r="F10" s="3" t="str">
        <f>IF(AND(YEAR(JanSun1+39)=Year,MONTH(JanSun1+39)=1),JanSun1+39, "")</f>
        <v/>
      </c>
      <c r="G10" s="3" t="str">
        <f>IF(AND(YEAR(JanSun1+40)=Year,MONTH(JanSun1+40)=1),JanSun1+40, "")</f>
        <v/>
      </c>
      <c r="H10" s="3" t="str">
        <f>IF(AND(YEAR(JanSun1+41)=Year,MONTH(JanSun1+41)=1),JanSun1+41, "")</f>
        <v/>
      </c>
      <c r="I10" s="4"/>
      <c r="J10" s="3" t="str">
        <f>IF(AND(YEAR(AprSun1+35)=Year,MONTH(AprSun1+35)=4),AprSun1+35, "")</f>
        <v/>
      </c>
      <c r="K10" s="3" t="str">
        <f>IF(AND(YEAR(AprSun1+36)=Year,MONTH(AprSun1+36)=4),AprSun1+36, "")</f>
        <v/>
      </c>
      <c r="L10" s="3" t="str">
        <f>IF(AND(YEAR(AprSun1+37)=Year,MONTH(AprSun1+37)=4),AprSun1+37, "")</f>
        <v/>
      </c>
      <c r="M10" s="3" t="str">
        <f>IF(AND(YEAR(AprSun1+38)=Year,MONTH(AprSun1+38)=4),AprSun1+38, "")</f>
        <v/>
      </c>
      <c r="N10" s="3" t="str">
        <f>IF(AND(YEAR(AprSun1+39)=Year,MONTH(AprSun1+39)=4),AprSun1+39, "")</f>
        <v/>
      </c>
      <c r="O10" s="3" t="str">
        <f>IF(AND(YEAR(AprSun1+40)=Year,MONTH(AprSun1+40)=4),AprSun1+40, "")</f>
        <v/>
      </c>
      <c r="P10" s="3" t="str">
        <f>IF(AND(YEAR(AprSun1+41)=Year,MONTH(AprSun1+41)=4),AprSun1+41, "")</f>
        <v/>
      </c>
      <c r="Q10" s="4"/>
      <c r="R10" s="3" t="str">
        <f>IF(AND(YEAR(JulSun1+35)=Year,MONTH(JulSun1+35)=7),JulSun1+35, "")</f>
        <v/>
      </c>
      <c r="S10" s="3" t="str">
        <f>IF(AND(YEAR(JulSun1+36)=Year,MONTH(JulSun1+36)=7),JulSun1+36, "")</f>
        <v/>
      </c>
      <c r="T10" s="3" t="str">
        <f>IF(AND(YEAR(JulSun1+37)=Year,MONTH(JulSun1+37)=7),JulSun1+37, "")</f>
        <v/>
      </c>
      <c r="U10" s="3" t="str">
        <f>IF(AND(YEAR(JulSun1+38)=Year,MONTH(JulSun1+38)=7),JulSun1+38, "")</f>
        <v/>
      </c>
      <c r="V10" s="3" t="str">
        <f>IF(AND(YEAR(JulSun1+39)=Year,MONTH(JulSun1+39)=7),JulSun1+39, "")</f>
        <v/>
      </c>
      <c r="W10" s="3" t="str">
        <f>IF(AND(YEAR(JulSun1+40)=Year,MONTH(JulSun1+40)=7),JulSun1+40, "")</f>
        <v/>
      </c>
      <c r="X10" s="3" t="str">
        <f>IF(AND(YEAR(JulSun1+41)=Year,MONTH(JulSun1+41)=7),JulSun1+41, "")</f>
        <v/>
      </c>
      <c r="Y10" s="4"/>
      <c r="Z10" s="3" t="str">
        <f>IF(AND(YEAR(OctSun1+35)=Year,MONTH(OctSun1+35)=10),OctSun1+35, "")</f>
        <v/>
      </c>
      <c r="AA10" s="3" t="str">
        <f>IF(AND(YEAR(OctSun1+36)=Year,MONTH(OctSun1+36)=10),OctSun1+36, "")</f>
        <v/>
      </c>
      <c r="AB10" s="3" t="str">
        <f>IF(AND(YEAR(OctSun1+37)=Year,MONTH(OctSun1+37)=10),OctSun1+37, "")</f>
        <v/>
      </c>
      <c r="AC10" s="3" t="str">
        <f>IF(AND(YEAR(OctSun1+38)=Year,MONTH(OctSun1+38)=10),OctSun1+38, "")</f>
        <v/>
      </c>
      <c r="AD10" s="3" t="str">
        <f>IF(AND(YEAR(OctSun1+39)=Year,MONTH(OctSun1+39)=10),OctSun1+39, "")</f>
        <v/>
      </c>
      <c r="AE10" s="3" t="str">
        <f>IF(AND(YEAR(OctSun1+40)=Year,MONTH(OctSun1+40)=10),OctSun1+40, "")</f>
        <v/>
      </c>
      <c r="AF10" s="3" t="str">
        <f>IF(AND(YEAR(OctSun1+41)=Year,MONTH(OctSun1+41)=10),OctSun1+41, "")</f>
        <v/>
      </c>
    </row>
    <row r="11" spans="1:32" ht="18" customHeight="1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8" customHeight="1" x14ac:dyDescent="0.25">
      <c r="B12" s="32" t="s">
        <v>1</v>
      </c>
      <c r="C12" s="32"/>
      <c r="D12" s="32"/>
      <c r="E12" s="32"/>
      <c r="F12" s="32"/>
      <c r="G12" s="32"/>
      <c r="H12" s="32"/>
      <c r="I12" s="4"/>
      <c r="J12" s="32" t="s">
        <v>4</v>
      </c>
      <c r="K12" s="32"/>
      <c r="L12" s="32"/>
      <c r="M12" s="32"/>
      <c r="N12" s="32"/>
      <c r="O12" s="32"/>
      <c r="P12" s="32"/>
      <c r="Q12" s="4"/>
      <c r="R12" s="32" t="s">
        <v>9</v>
      </c>
      <c r="S12" s="32"/>
      <c r="T12" s="32"/>
      <c r="U12" s="32"/>
      <c r="V12" s="32"/>
      <c r="W12" s="32"/>
      <c r="X12" s="32"/>
      <c r="Y12" s="4"/>
      <c r="Z12" s="32" t="s">
        <v>10</v>
      </c>
      <c r="AA12" s="32"/>
      <c r="AB12" s="32"/>
      <c r="AC12" s="32"/>
      <c r="AD12" s="32"/>
      <c r="AE12" s="32"/>
      <c r="AF12" s="32"/>
    </row>
    <row r="13" spans="1:32" ht="18" customHeight="1" x14ac:dyDescent="0.25">
      <c r="B13" s="5" t="s">
        <v>12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4"/>
      <c r="J13" s="5" t="s">
        <v>12</v>
      </c>
      <c r="K13" s="5" t="s">
        <v>13</v>
      </c>
      <c r="L13" s="5" t="s">
        <v>14</v>
      </c>
      <c r="M13" s="5" t="s">
        <v>15</v>
      </c>
      <c r="N13" s="5" t="s">
        <v>16</v>
      </c>
      <c r="O13" s="5" t="s">
        <v>17</v>
      </c>
      <c r="P13" s="5" t="s">
        <v>18</v>
      </c>
      <c r="Q13" s="4"/>
      <c r="R13" s="5" t="s">
        <v>12</v>
      </c>
      <c r="S13" s="5" t="s">
        <v>13</v>
      </c>
      <c r="T13" s="5" t="s">
        <v>14</v>
      </c>
      <c r="U13" s="5" t="s">
        <v>15</v>
      </c>
      <c r="V13" s="5" t="s">
        <v>16</v>
      </c>
      <c r="W13" s="5" t="s">
        <v>17</v>
      </c>
      <c r="X13" s="5" t="s">
        <v>18</v>
      </c>
      <c r="Y13" s="4"/>
      <c r="Z13" s="5" t="s">
        <v>12</v>
      </c>
      <c r="AA13" s="5" t="s">
        <v>13</v>
      </c>
      <c r="AB13" s="5" t="s">
        <v>14</v>
      </c>
      <c r="AC13" s="5" t="s">
        <v>15</v>
      </c>
      <c r="AD13" s="5" t="s">
        <v>16</v>
      </c>
      <c r="AE13" s="5" t="s">
        <v>17</v>
      </c>
      <c r="AF13" s="5" t="s">
        <v>18</v>
      </c>
    </row>
    <row r="14" spans="1:32" ht="18" customHeight="1" x14ac:dyDescent="0.25">
      <c r="B14" s="8">
        <f>IF(AND(YEAR(FebSun1)=Year,MONTH(FebSun1)=2),FebSun1, "")</f>
        <v>46054</v>
      </c>
      <c r="C14" s="8">
        <f>IF(AND(YEAR(FebSun1+1)=Year,MONTH(FebSun1+1)=2),FebSun1+1, "")</f>
        <v>46055</v>
      </c>
      <c r="D14" s="8">
        <f>IF(AND(YEAR(FebSun1+2)=Year,MONTH(FebSun1+2)=2),FebSun1+2, "")</f>
        <v>46056</v>
      </c>
      <c r="E14" s="8">
        <f>IF(AND(YEAR(FebSun1+3)=Year,MONTH(FebSun1+3)=2),FebSun1+3, "")</f>
        <v>46057</v>
      </c>
      <c r="F14" s="8">
        <f>IF(AND(YEAR(FebSun1+4)=Year,MONTH(FebSun1+4)=2),FebSun1+4, "")</f>
        <v>46058</v>
      </c>
      <c r="G14" s="8">
        <f>IF(AND(YEAR(FebSun1+5)=Year,MONTH(FebSun1+5)=2),FebSun1+5, "")</f>
        <v>46059</v>
      </c>
      <c r="H14" s="7">
        <f>IF(AND(YEAR(FebSun1+6)=Year,MONTH(FebSun1+6)=2),FebSun1+6, "")</f>
        <v>46060</v>
      </c>
      <c r="I14" s="4"/>
      <c r="J14" s="3" t="str">
        <f>IF(AND(YEAR(MaySun1)=Year,MONTH(MaySun1)=5),MaySun1, "")</f>
        <v/>
      </c>
      <c r="K14" s="3" t="str">
        <f>IF(AND(YEAR(MaySun1+1)=Year,MONTH(MaySun1+1)=5),MaySun1+1, "")</f>
        <v/>
      </c>
      <c r="L14" s="3" t="str">
        <f>IF(AND(YEAR(MaySun1+2)=Year,MONTH(MaySun1+2)=5),MaySun1+2, "")</f>
        <v/>
      </c>
      <c r="M14" s="3" t="str">
        <f>IF(AND(YEAR(MaySun1+3)=Year,MONTH(MaySun1+3)=5),MaySun1+3, "")</f>
        <v/>
      </c>
      <c r="N14" s="3" t="str">
        <f>IF(AND(YEAR(MaySun1+4)=Year,MONTH(MaySun1+4)=5),MaySun1+4, "")</f>
        <v/>
      </c>
      <c r="O14" s="8">
        <f>IF(AND(YEAR(MaySun1+5)=Year,MONTH(MaySun1+5)=5),MaySun1+5, "")</f>
        <v>46143</v>
      </c>
      <c r="P14" s="7">
        <f>IF(AND(YEAR(MaySun1+6)=Year,MONTH(MaySun1+6)=5),MaySun1+6, "")</f>
        <v>46144</v>
      </c>
      <c r="Q14" s="4"/>
      <c r="R14" s="3" t="str">
        <f>IF(AND(YEAR(AugSun1)=Year,MONTH(AugSun1)=8),AugSun1, "")</f>
        <v/>
      </c>
      <c r="S14" s="3" t="str">
        <f>IF(AND(YEAR(AugSun1+1)=Year,MONTH(AugSun1+1)=8),AugSun1+1, "")</f>
        <v/>
      </c>
      <c r="T14" s="3" t="str">
        <f>IF(AND(YEAR(AugSun1+2)=Year,MONTH(AugSun1+2)=8),AugSun1+2, "")</f>
        <v/>
      </c>
      <c r="U14" s="3" t="str">
        <f>IF(AND(YEAR(AugSun1+3)=Year,MONTH(AugSun1+3)=8),AugSun1+3, "")</f>
        <v/>
      </c>
      <c r="V14" s="3" t="str">
        <f>IF(AND(YEAR(AugSun1+4)=Year,MONTH(AugSun1+4)=8),AugSun1+4, "")</f>
        <v/>
      </c>
      <c r="W14" s="3" t="str">
        <f>IF(AND(YEAR(AugSun1+5)=Year,MONTH(AugSun1+5)=8),AugSun1+5, "")</f>
        <v/>
      </c>
      <c r="X14" s="3">
        <f>IF(AND(YEAR(AugSun1+6)=Year,MONTH(AugSun1+6)=8),AugSun1+6, "")</f>
        <v>46235</v>
      </c>
      <c r="Y14" s="4"/>
      <c r="Z14" s="6">
        <f>IF(AND(YEAR(NovSun1)=Year,MONTH(NovSun1)=11),NovSun1, "")</f>
        <v>46327</v>
      </c>
      <c r="AA14" s="8">
        <f>IF(AND(YEAR(NovSun1+1)=Year,MONTH(NovSun1+1)=11),NovSun1+1, "")</f>
        <v>46328</v>
      </c>
      <c r="AB14" s="8">
        <f>IF(AND(YEAR(NovSun1+2)=Year,MONTH(NovSun1+2)=11),NovSun1+2, "")</f>
        <v>46329</v>
      </c>
      <c r="AC14" s="8">
        <f>IF(AND(YEAR(NovSun1+3)=Year,MONTH(NovSun1+3)=11),NovSun1+3, "")</f>
        <v>46330</v>
      </c>
      <c r="AD14" s="2">
        <f>IF(AND(YEAR(NovSun1+4)=Year,MONTH(NovSun1+4)=11),NovSun1+4, "")</f>
        <v>46331</v>
      </c>
      <c r="AE14" s="8">
        <f>IF(AND(YEAR(NovSun1+5)=Year,MONTH(NovSun1+5)=11),NovSun1+5, "")</f>
        <v>46332</v>
      </c>
      <c r="AF14" s="8">
        <f>IF(AND(YEAR(NovSun1+6)=Year,MONTH(NovSun1+6)=11),NovSun1+6, "")</f>
        <v>46333</v>
      </c>
    </row>
    <row r="15" spans="1:32" ht="18" customHeight="1" x14ac:dyDescent="0.25">
      <c r="B15" s="6">
        <f>IF(AND(YEAR(FebSun1+7)=Year,MONTH(FebSun1+7)=2),FebSun1+7, "")</f>
        <v>46061</v>
      </c>
      <c r="C15" s="3">
        <f>IF(AND(YEAR(FebSun1+8)=Year,MONTH(FebSun1+8)=2),FebSun1+8, "")</f>
        <v>46062</v>
      </c>
      <c r="D15" s="3">
        <f>IF(AND(YEAR(FebSun1+9)=Year,MONTH(FebSun1+9)=2),FebSun1+9, "")</f>
        <v>46063</v>
      </c>
      <c r="E15" s="3">
        <f>IF(AND(YEAR(FebSun1+10)=Year,MONTH(FebSun1+10)=2),FebSun1+10, "")</f>
        <v>46064</v>
      </c>
      <c r="F15" s="2">
        <f>IF(AND(YEAR(FebSun1+11)=Year,MONTH(FebSun1+11)=2),FebSun1+11, "")</f>
        <v>46065</v>
      </c>
      <c r="G15" s="3">
        <f>IF(AND(YEAR(FebSun1+12)=Year,MONTH(FebSun1+12)=2),FebSun1+12, "")</f>
        <v>46066</v>
      </c>
      <c r="H15" s="3">
        <f>IF(AND(YEAR(FebSun1+13)=Year,MONTH(FebSun1+13)=2),FebSun1+13, "")</f>
        <v>46067</v>
      </c>
      <c r="I15" s="4"/>
      <c r="J15" s="6">
        <f>IF(AND(YEAR(MaySun1+7)=Year,MONTH(MaySun1+7)=5),MaySun1+7, "")</f>
        <v>46145</v>
      </c>
      <c r="K15" s="3">
        <f>IF(AND(YEAR(MaySun1+8)=Year,MONTH(MaySun1+8)=5),MaySun1+8, "")</f>
        <v>46146</v>
      </c>
      <c r="L15" s="3">
        <f>IF(AND(YEAR(MaySun1+9)=Year,MONTH(MaySun1+9)=5),MaySun1+9, "")</f>
        <v>46147</v>
      </c>
      <c r="M15" s="3">
        <f>IF(AND(YEAR(MaySun1+10)=Year,MONTH(MaySun1+10)=5),MaySun1+10, "")</f>
        <v>46148</v>
      </c>
      <c r="N15" s="2">
        <f>IF(AND(YEAR(MaySun1+11)=Year,MONTH(MaySun1+11)=5),MaySun1+11, "")</f>
        <v>46149</v>
      </c>
      <c r="O15" s="3">
        <f>IF(AND(YEAR(MaySun1+12)=Year,MONTH(MaySun1+12)=5),MaySun1+12, "")</f>
        <v>46150</v>
      </c>
      <c r="P15" s="3">
        <f>IF(AND(YEAR(MaySun1+13)=Year,MONTH(MaySun1+13)=5),MaySun1+13, "")</f>
        <v>46151</v>
      </c>
      <c r="Q15" s="4"/>
      <c r="R15" s="3">
        <f>IF(AND(YEAR(AugSun1+7)=Year,MONTH(AugSun1+7)=8),AugSun1+7, "")</f>
        <v>46236</v>
      </c>
      <c r="S15" s="3">
        <f>IF(AND(YEAR(AugSun1+8)=Year,MONTH(AugSun1+8)=8),AugSun1+8, "")</f>
        <v>46237</v>
      </c>
      <c r="T15" s="3">
        <f>IF(AND(YEAR(AugSun1+9)=Year,MONTH(AugSun1+9)=8),AugSun1+9, "")</f>
        <v>46238</v>
      </c>
      <c r="U15" s="3">
        <f>IF(AND(YEAR(AugSun1+10)=Year,MONTH(AugSun1+10)=8),AugSun1+10, "")</f>
        <v>46239</v>
      </c>
      <c r="V15" s="3">
        <f>IF(AND(YEAR(AugSun1+11)=Year,MONTH(AugSun1+11)=8),AugSun1+11, "")</f>
        <v>46240</v>
      </c>
      <c r="W15" s="3">
        <f>IF(AND(YEAR(AugSun1+12)=Year,MONTH(AugSun1+12)=8),AugSun1+12, "")</f>
        <v>46241</v>
      </c>
      <c r="X15" s="7">
        <f>IF(AND(YEAR(AugSun1+13)=Year,MONTH(AugSun1+13)=8),AugSun1+13, "")</f>
        <v>46242</v>
      </c>
      <c r="Y15" s="4"/>
      <c r="Z15" s="8">
        <f>IF(AND(YEAR(NovSun1+7)=Year,MONTH(NovSun1+7)=11),NovSun1+7, "")</f>
        <v>46334</v>
      </c>
      <c r="AA15" s="8">
        <f>IF(AND(YEAR(NovSun1+8)=Year,MONTH(NovSun1+8)=11),NovSun1+8, "")</f>
        <v>46335</v>
      </c>
      <c r="AB15" s="8">
        <f>IF(AND(YEAR(NovSun1+9)=Year,MONTH(NovSun1+9)=11),NovSun1+9, "")</f>
        <v>46336</v>
      </c>
      <c r="AC15" s="8">
        <f>IF(AND(YEAR(NovSun1+10)=Year,MONTH(NovSun1+10)=11),NovSun1+10, "")</f>
        <v>46337</v>
      </c>
      <c r="AD15" s="8">
        <f>IF(AND(YEAR(NovSun1+11)=Year,MONTH(NovSun1+11)=11),NovSun1+11, "")</f>
        <v>46338</v>
      </c>
      <c r="AE15" s="8">
        <f>IF(AND(YEAR(NovSun1+12)=Year,MONTH(NovSun1+12)=11),NovSun1+12, "")</f>
        <v>46339</v>
      </c>
      <c r="AF15" s="7">
        <f>IF(AND(YEAR(NovSun1+13)=Year,MONTH(NovSun1+13)=11),NovSun1+13, "")</f>
        <v>46340</v>
      </c>
    </row>
    <row r="16" spans="1:32" ht="18" customHeight="1" x14ac:dyDescent="0.25">
      <c r="B16" s="3">
        <f>IF(AND(YEAR(FebSun1+14)=Year,MONTH(FebSun1+14)=2),FebSun1+14, "")</f>
        <v>46068</v>
      </c>
      <c r="C16" s="3">
        <f>IF(AND(YEAR(FebSun1+15)=Year,MONTH(FebSun1+15)=2),FebSun1+15, "")</f>
        <v>46069</v>
      </c>
      <c r="D16" s="3">
        <f>IF(AND(YEAR(FebSun1+16)=Year,MONTH(FebSun1+16)=2),FebSun1+16, "")</f>
        <v>46070</v>
      </c>
      <c r="E16" s="3">
        <f>IF(AND(YEAR(FebSun1+17)=Year,MONTH(FebSun1+17)=2),FebSun1+17, "")</f>
        <v>46071</v>
      </c>
      <c r="F16" s="3">
        <f>IF(AND(YEAR(FebSun1+18)=Year,MONTH(FebSun1+18)=2),FebSun1+18, "")</f>
        <v>46072</v>
      </c>
      <c r="G16" s="3">
        <f>IF(AND(YEAR(FebSun1+19)=Year,MONTH(FebSun1+19)=2),FebSun1+19, "")</f>
        <v>46073</v>
      </c>
      <c r="H16" s="7">
        <f>IF(AND(YEAR(FebSun1+20)=Year,MONTH(FebSun1+20)=2),FebSun1+20, "")</f>
        <v>46074</v>
      </c>
      <c r="I16" s="4"/>
      <c r="J16" s="3">
        <f>IF(AND(YEAR(MaySun1+14)=Year,MONTH(MaySun1+14)=5),MaySun1+14, "")</f>
        <v>46152</v>
      </c>
      <c r="K16" s="3">
        <f>IF(AND(YEAR(MaySun1+15)=Year,MONTH(MaySun1+15)=5),MaySun1+15, "")</f>
        <v>46153</v>
      </c>
      <c r="L16" s="3">
        <f>IF(AND(YEAR(MaySun1+16)=Year,MONTH(MaySun1+16)=5),MaySun1+16, "")</f>
        <v>46154</v>
      </c>
      <c r="M16" s="3">
        <f>IF(AND(YEAR(MaySun1+17)=Year,MONTH(MaySun1+17)=5),MaySun1+17, "")</f>
        <v>46155</v>
      </c>
      <c r="N16" s="3">
        <f>IF(AND(YEAR(MaySun1+18)=Year,MONTH(MaySun1+18)=5),MaySun1+18, "")</f>
        <v>46156</v>
      </c>
      <c r="O16" s="3">
        <f>IF(AND(YEAR(MaySun1+19)=Year,MONTH(MaySun1+19)=5),MaySun1+19, "")</f>
        <v>46157</v>
      </c>
      <c r="P16" s="7">
        <f>IF(AND(YEAR(MaySun1+20)=Year,MONTH(MaySun1+20)=5),MaySun1+20, "")</f>
        <v>46158</v>
      </c>
      <c r="Q16" s="4"/>
      <c r="R16" s="6">
        <f>IF(AND(YEAR(AugSun1+14)=Year,MONTH(AugSun1+14)=8),AugSun1+14, "")</f>
        <v>46243</v>
      </c>
      <c r="S16" s="8">
        <f>IF(AND(YEAR(AugSun1+15)=Year,MONTH(AugSun1+15)=8),AugSun1+15, "")</f>
        <v>46244</v>
      </c>
      <c r="T16" s="8">
        <f>IF(AND(YEAR(AugSun1+16)=Year,MONTH(AugSun1+16)=8),AugSun1+16, "")</f>
        <v>46245</v>
      </c>
      <c r="U16" s="8">
        <f>IF(AND(YEAR(AugSun1+17)=Year,MONTH(AugSun1+17)=8),AugSun1+17, "")</f>
        <v>46246</v>
      </c>
      <c r="V16" s="2">
        <f>IF(AND(YEAR(AugSun1+18)=Year,MONTH(AugSun1+18)=8),AugSun1+18, "")</f>
        <v>46247</v>
      </c>
      <c r="W16" s="8">
        <f>IF(AND(YEAR(AugSun1+19)=Year,MONTH(AugSun1+19)=8),AugSun1+19, "")</f>
        <v>46248</v>
      </c>
      <c r="X16" s="8">
        <f>IF(AND(YEAR(AugSun1+20)=Year,MONTH(AugSun1+20)=8),AugSun1+20, "")</f>
        <v>46249</v>
      </c>
      <c r="Y16" s="4"/>
      <c r="Z16" s="6">
        <f>IF(AND(YEAR(NovSun1+14)=Year,MONTH(NovSun1+14)=11),NovSun1+14, "")</f>
        <v>46341</v>
      </c>
      <c r="AA16" s="3">
        <f>IF(AND(YEAR(NovSun1+15)=Year,MONTH(NovSun1+15)=11),NovSun1+15, "")</f>
        <v>46342</v>
      </c>
      <c r="AB16" s="3">
        <f>IF(AND(YEAR(NovSun1+16)=Year,MONTH(NovSun1+16)=11),NovSun1+16, "")</f>
        <v>46343</v>
      </c>
      <c r="AC16" s="3">
        <f>IF(AND(YEAR(NovSun1+17)=Year,MONTH(NovSun1+17)=11),NovSun1+17, "")</f>
        <v>46344</v>
      </c>
      <c r="AD16" s="18">
        <f>IF(AND(YEAR(NovSun1+18)=Year,MONTH(NovSun1+18)=11),NovSun1+18, "")</f>
        <v>46345</v>
      </c>
      <c r="AE16" s="3">
        <f>IF(AND(YEAR(NovSun1+19)=Year,MONTH(NovSun1+19)=11),NovSun1+19, "")</f>
        <v>46346</v>
      </c>
      <c r="AF16" s="3">
        <f>IF(AND(YEAR(NovSun1+20)=Year,MONTH(NovSun1+20)=11),NovSun1+20, "")</f>
        <v>46347</v>
      </c>
    </row>
    <row r="17" spans="2:32" ht="18" customHeight="1" x14ac:dyDescent="0.25">
      <c r="B17" s="6">
        <f>IF(AND(YEAR(FebSun1+21)=Year,MONTH(FebSun1+21)=2),FebSun1+21, "")</f>
        <v>46075</v>
      </c>
      <c r="C17" s="8">
        <f>IF(AND(YEAR(FebSun1+22)=Year,MONTH(FebSun1+22)=2),FebSun1+22, "")</f>
        <v>46076</v>
      </c>
      <c r="D17" s="8">
        <f>IF(AND(YEAR(FebSun1+23)=Year,MONTH(FebSun1+23)=2),FebSun1+23, "")</f>
        <v>46077</v>
      </c>
      <c r="E17" s="8">
        <f>IF(AND(YEAR(FebSun1+24)=Year,MONTH(FebSun1+24)=2),FebSun1+24, "")</f>
        <v>46078</v>
      </c>
      <c r="F17" s="2">
        <f>IF(AND(YEAR(FebSun1+25)=Year,MONTH(FebSun1+25)=2),FebSun1+25, "")</f>
        <v>46079</v>
      </c>
      <c r="G17" s="8">
        <f>IF(AND(YEAR(FebSun1+26)=Year,MONTH(FebSun1+26)=2),FebSun1+26, "")</f>
        <v>46080</v>
      </c>
      <c r="H17" s="8">
        <f>IF(AND(YEAR(FebSun1+27)=Year,MONTH(FebSun1+27)=2),FebSun1+27, "")</f>
        <v>46081</v>
      </c>
      <c r="I17" s="4"/>
      <c r="J17" s="6">
        <f>IF(AND(YEAR(MaySun1+21)=Year,MONTH(MaySun1+21)=5),MaySun1+21, "")</f>
        <v>46159</v>
      </c>
      <c r="K17" s="8">
        <f>IF(AND(YEAR(MaySun1+22)=Year,MONTH(MaySun1+22)=5),MaySun1+22, "")</f>
        <v>46160</v>
      </c>
      <c r="L17" s="8">
        <f>IF(AND(YEAR(MaySun1+23)=Year,MONTH(MaySun1+23)=5),MaySun1+23, "")</f>
        <v>46161</v>
      </c>
      <c r="M17" s="8">
        <f>IF(AND(YEAR(MaySun1+24)=Year,MONTH(MaySun1+24)=5),MaySun1+24, "")</f>
        <v>46162</v>
      </c>
      <c r="N17" s="2">
        <f>IF(AND(YEAR(MaySun1+25)=Year,MONTH(MaySun1+25)=5),MaySun1+25, "")</f>
        <v>46163</v>
      </c>
      <c r="O17" s="8">
        <f>IF(AND(YEAR(MaySun1+26)=Year,MONTH(MaySun1+26)=5),MaySun1+26, "")</f>
        <v>46164</v>
      </c>
      <c r="P17" s="8">
        <f>IF(AND(YEAR(MaySun1+27)=Year,MONTH(MaySun1+27)=5),MaySun1+27, "")</f>
        <v>46165</v>
      </c>
      <c r="Q17" s="4"/>
      <c r="R17" s="8">
        <f>IF(AND(YEAR(AugSun1+21)=Year,MONTH(AugSun1+21)=8),AugSun1+21, "")</f>
        <v>46250</v>
      </c>
      <c r="S17" s="8">
        <f>IF(AND(YEAR(AugSun1+22)=Year,MONTH(AugSun1+22)=8),AugSun1+22, "")</f>
        <v>46251</v>
      </c>
      <c r="T17" s="8">
        <f>IF(AND(YEAR(AugSun1+23)=Year,MONTH(AugSun1+23)=8),AugSun1+23, "")</f>
        <v>46252</v>
      </c>
      <c r="U17" s="8">
        <f>IF(AND(YEAR(AugSun1+24)=Year,MONTH(AugSun1+24)=8),AugSun1+24, "")</f>
        <v>46253</v>
      </c>
      <c r="V17" s="8">
        <f>IF(AND(YEAR(AugSun1+25)=Year,MONTH(AugSun1+25)=8),AugSun1+25, "")</f>
        <v>46254</v>
      </c>
      <c r="W17" s="8">
        <f>IF(AND(YEAR(AugSun1+26)=Year,MONTH(AugSun1+26)=8),AugSun1+26, "")</f>
        <v>46255</v>
      </c>
      <c r="X17" s="7">
        <f>IF(AND(YEAR(AugSun1+27)=Year,MONTH(AugSun1+27)=8),AugSun1+27, "")</f>
        <v>46256</v>
      </c>
      <c r="Y17" s="4"/>
      <c r="Z17" s="3">
        <f>IF(AND(YEAR(NovSun1+21)=Year,MONTH(NovSun1+21)=11),NovSun1+21, "")</f>
        <v>46348</v>
      </c>
      <c r="AA17" s="3">
        <f>IF(AND(YEAR(NovSun1+22)=Year,MONTH(NovSun1+22)=11),NovSun1+22, "")</f>
        <v>46349</v>
      </c>
      <c r="AB17" s="3">
        <f>IF(AND(YEAR(NovSun1+23)=Year,MONTH(NovSun1+23)=11),NovSun1+23, "")</f>
        <v>46350</v>
      </c>
      <c r="AC17" s="17">
        <f>IF(AND(YEAR(NovSun1+24)=Year,MONTH(NovSun1+24)=11),NovSun1+24, "")</f>
        <v>46351</v>
      </c>
      <c r="AD17" s="16">
        <f>IF(AND(YEAR(NovSun1+25)=Year,MONTH(NovSun1+25)=11),NovSun1+25, "")</f>
        <v>46352</v>
      </c>
      <c r="AE17" s="13">
        <f>IF(AND(YEAR(NovSun1+26)=Year,MONTH(NovSun1+26)=11),NovSun1+26, "")</f>
        <v>46353</v>
      </c>
      <c r="AF17" s="7">
        <f>IF(AND(YEAR(NovSun1+27)=Year,MONTH(NovSun1+27)=11),NovSun1+27, "")</f>
        <v>46354</v>
      </c>
    </row>
    <row r="18" spans="2:32" ht="18" customHeight="1" x14ac:dyDescent="0.25">
      <c r="B18" s="3" t="str">
        <f>IF(AND(YEAR(FebSun1+28)=Year,MONTH(FebSun1+28)=2),FebSun1+28, "")</f>
        <v/>
      </c>
      <c r="C18" s="3" t="str">
        <f>IF(AND(YEAR(FebSun1+29)=Year,MONTH(FebSun1+29)=2),FebSun1+29, "")</f>
        <v/>
      </c>
      <c r="D18" s="3" t="str">
        <f>IF(AND(YEAR(FebSun1+30)=Year,MONTH(FebSun1+30)=2),FebSun1+30, "")</f>
        <v/>
      </c>
      <c r="E18" s="3" t="str">
        <f>IF(AND(YEAR(FebSun1+31)=Year,MONTH(FebSun1+31)=2),FebSun1+31, "")</f>
        <v/>
      </c>
      <c r="F18" s="3" t="str">
        <f>IF(AND(YEAR(FebSun1+32)=Year,MONTH(FebSun1+32)=2),FebSun1+32, "")</f>
        <v/>
      </c>
      <c r="G18" s="3" t="str">
        <f>IF(AND(YEAR(FebSun1+33)=Year,MONTH(FebSun1+33)=2),FebSun1+33, "")</f>
        <v/>
      </c>
      <c r="H18" s="3" t="str">
        <f>IF(AND(YEAR(FebSun1+34)=Year,MONTH(FebSun1+34)=2),FebSun1+34, "")</f>
        <v/>
      </c>
      <c r="I18" s="4"/>
      <c r="J18" s="8">
        <f>IF(AND(YEAR(MaySun1+28)=Year,MONTH(MaySun1+28)=5),MaySun1+28, "")</f>
        <v>46166</v>
      </c>
      <c r="K18" s="16">
        <f>IF(AND(YEAR(MaySun1+29)=Year,MONTH(MaySun1+29)=5),MaySun1+29, "")</f>
        <v>46167</v>
      </c>
      <c r="L18" s="8">
        <f>IF(AND(YEAR(MaySun1+30)=Year,MONTH(MaySun1+30)=5),MaySun1+30, "")</f>
        <v>46168</v>
      </c>
      <c r="M18" s="8">
        <f>IF(AND(YEAR(MaySun1+31)=Year,MONTH(MaySun1+31)=5),MaySun1+31, "")</f>
        <v>46169</v>
      </c>
      <c r="N18" s="8">
        <f>IF(AND(YEAR(MaySun1+32)=Year,MONTH(MaySun1+32)=5),MaySun1+32, "")</f>
        <v>46170</v>
      </c>
      <c r="O18" s="8">
        <f>IF(AND(YEAR(MaySun1+33)=Year,MONTH(MaySun1+33)=5),MaySun1+33, "")</f>
        <v>46171</v>
      </c>
      <c r="P18" s="7">
        <f>IF(AND(YEAR(MaySun1+34)=Year,MONTH(MaySun1+34)=5),MaySun1+34, "")</f>
        <v>46172</v>
      </c>
      <c r="Q18" s="4"/>
      <c r="R18" s="6">
        <f>IF(AND(YEAR(AugSun1+28)=Year,MONTH(AugSun1+28)=8),AugSun1+28, "")</f>
        <v>46257</v>
      </c>
      <c r="S18" s="3">
        <f>IF(AND(YEAR(AugSun1+29)=Year,MONTH(AugSun1+29)=8),AugSun1+29, "")</f>
        <v>46258</v>
      </c>
      <c r="T18" s="3">
        <f>IF(AND(YEAR(AugSun1+30)=Year,MONTH(AugSun1+30)=8),AugSun1+30, "")</f>
        <v>46259</v>
      </c>
      <c r="U18" s="3">
        <f>IF(AND(YEAR(AugSun1+31)=Year,MONTH(AugSun1+31)=8),AugSun1+31, "")</f>
        <v>46260</v>
      </c>
      <c r="V18" s="2">
        <f>IF(AND(YEAR(AugSun1+32)=Year,MONTH(AugSun1+32)=8),AugSun1+32, "")</f>
        <v>46261</v>
      </c>
      <c r="W18" s="3">
        <f>IF(AND(YEAR(AugSun1+33)=Year,MONTH(AugSun1+33)=8),AugSun1+33, "")</f>
        <v>46262</v>
      </c>
      <c r="X18" s="3">
        <f>IF(AND(YEAR(AugSun1+34)=Year,MONTH(AugSun1+34)=8),AugSun1+34, "")</f>
        <v>46263</v>
      </c>
      <c r="Y18" s="4"/>
      <c r="Z18" s="8">
        <f>IF(AND(YEAR(NovSun1+28)=Year,MONTH(NovSun1+28)=11),NovSun1+28, "")</f>
        <v>46355</v>
      </c>
      <c r="AA18" s="8">
        <f>IF(AND(YEAR(NovSun1+29)=Year,MONTH(NovSun1+29)=11),NovSun1+29, "")</f>
        <v>46356</v>
      </c>
      <c r="AB18" s="3" t="str">
        <f>IF(AND(YEAR(NovSun1+30)=Year,MONTH(NovSun1+30)=11),NovSun1+30, "")</f>
        <v/>
      </c>
      <c r="AC18" s="3" t="str">
        <f>IF(AND(YEAR(NovSun1+31)=Year,MONTH(NovSun1+31)=11),NovSun1+31, "")</f>
        <v/>
      </c>
      <c r="AD18" s="14" t="str">
        <f>IF(AND(YEAR(NovSun1+32)=Year,MONTH(NovSun1+32)=11),NovSun1+32, "")</f>
        <v/>
      </c>
      <c r="AE18" s="3" t="str">
        <f>IF(AND(YEAR(NovSun1+33)=Year,MONTH(NovSun1+33)=11),NovSun1+33, "")</f>
        <v/>
      </c>
      <c r="AF18" s="3" t="str">
        <f>IF(AND(YEAR(NovSun1+34)=Year,MONTH(NovSun1+34)=11),NovSun1+34, "")</f>
        <v/>
      </c>
    </row>
    <row r="19" spans="2:32" ht="18" customHeight="1" x14ac:dyDescent="0.25">
      <c r="B19" s="3" t="str">
        <f>IF(AND(YEAR(FebSun1+35)=Year,MONTH(FebSun1+35)=2),FebSun1+35, "")</f>
        <v/>
      </c>
      <c r="C19" s="3" t="str">
        <f>IF(AND(YEAR(FebSun1+36)=Year,MONTH(FebSun1+36)=2),FebSun1+36, "")</f>
        <v/>
      </c>
      <c r="D19" s="3" t="str">
        <f>IF(AND(YEAR(FebSun1+37)=Year,MONTH(FebSun1+37)=2),FebSun1+37, "")</f>
        <v/>
      </c>
      <c r="E19" s="3" t="str">
        <f>IF(AND(YEAR(FebSun1+38)=Year,MONTH(FebSun1+38)=2),FebSun1+38, "")</f>
        <v/>
      </c>
      <c r="F19" s="3" t="str">
        <f>IF(AND(YEAR(FebSun1+39)=Year,MONTH(FebSun1+39)=2),FebSun1+39, "")</f>
        <v/>
      </c>
      <c r="G19" s="3" t="str">
        <f>IF(AND(YEAR(FebSun1+40)=Year,MONTH(FebSun1+40)=2),FebSun1+40, "")</f>
        <v/>
      </c>
      <c r="H19" s="3" t="str">
        <f>IF(AND(YEAR(FebSun1+41)=Year,MONTH(FebSun1+41)=2),FebSun1+41, "")</f>
        <v/>
      </c>
      <c r="I19" s="4"/>
      <c r="J19" s="3">
        <f>IF(AND(YEAR(MaySun1+35)=Year,MONTH(MaySun1+35)=5),MaySun1+35, "")</f>
        <v>46173</v>
      </c>
      <c r="K19" s="3" t="str">
        <f>IF(AND(YEAR(MaySun1+36)=Year,MONTH(MaySun1+36)=5),MaySun1+36, "")</f>
        <v/>
      </c>
      <c r="L19" s="3" t="str">
        <f>IF(AND(YEAR(MaySun1+37)=Year,MONTH(MaySun1+37)=5),MaySun1+37, "")</f>
        <v/>
      </c>
      <c r="M19" s="3" t="str">
        <f>IF(AND(YEAR(MaySun1+38)=Year,MONTH(MaySun1+38)=5),MaySun1+38, "")</f>
        <v/>
      </c>
      <c r="N19" s="3" t="str">
        <f>IF(AND(YEAR(MaySun1+39)=Year,MONTH(MaySun1+39)=5),MaySun1+39, "")</f>
        <v/>
      </c>
      <c r="O19" s="3" t="str">
        <f>IF(AND(YEAR(MaySun1+40)=Year,MONTH(MaySun1+40)=5),MaySun1+40, "")</f>
        <v/>
      </c>
      <c r="P19" s="3" t="str">
        <f>IF(AND(YEAR(MaySun1+41)=Year,MONTH(MaySun1+41)=5),MaySun1+41, "")</f>
        <v/>
      </c>
      <c r="Q19" s="4"/>
      <c r="R19" s="3">
        <f>IF(AND(YEAR(AugSun1+35)=Year,MONTH(AugSun1+35)=8),AugSun1+35, "")</f>
        <v>46264</v>
      </c>
      <c r="S19" s="3">
        <f>IF(AND(YEAR(AugSun1+36)=Year,MONTH(AugSun1+36)=8),AugSun1+36, "")</f>
        <v>46265</v>
      </c>
      <c r="T19" s="3" t="str">
        <f>IF(AND(YEAR(AugSun1+37)=Year,MONTH(AugSun1+37)=8),AugSun1+37, "")</f>
        <v/>
      </c>
      <c r="U19" s="3" t="str">
        <f>IF(AND(YEAR(AugSun1+38)=Year,MONTH(AugSun1+38)=8),AugSun1+38, "")</f>
        <v/>
      </c>
      <c r="V19" s="3" t="str">
        <f>IF(AND(YEAR(AugSun1+39)=Year,MONTH(AugSun1+39)=8),AugSun1+39, "")</f>
        <v/>
      </c>
      <c r="W19" s="3" t="str">
        <f>IF(AND(YEAR(AugSun1+40)=Year,MONTH(AugSun1+40)=8),AugSun1+40, "")</f>
        <v/>
      </c>
      <c r="X19" s="3" t="str">
        <f>IF(AND(YEAR(AugSun1+41)=Year,MONTH(AugSun1+41)=8),AugSun1+41, "")</f>
        <v/>
      </c>
      <c r="Y19" s="4"/>
      <c r="Z19" s="3" t="str">
        <f>IF(AND(YEAR(NovSun1+35)=Year,MONTH(NovSun1+35)=11),NovSun1+35, "")</f>
        <v/>
      </c>
      <c r="AA19" s="3" t="str">
        <f>IF(AND(YEAR(NovSun1+36)=Year,MONTH(NovSun1+36)=11),NovSun1+36, "")</f>
        <v/>
      </c>
      <c r="AB19" s="3" t="str">
        <f>IF(AND(YEAR(NovSun1+37)=Year,MONTH(NovSun1+37)=11),NovSun1+37, "")</f>
        <v/>
      </c>
      <c r="AC19" s="3" t="str">
        <f>IF(AND(YEAR(NovSun1+38)=Year,MONTH(NovSun1+38)=11),NovSun1+38, "")</f>
        <v/>
      </c>
      <c r="AD19" s="3" t="str">
        <f>IF(AND(YEAR(NovSun1+39)=Year,MONTH(NovSun1+39)=11),NovSun1+39, "")</f>
        <v/>
      </c>
      <c r="AE19" s="3" t="str">
        <f>IF(AND(YEAR(NovSun1+40)=Year,MONTH(NovSun1+40)=11),NovSun1+40, "")</f>
        <v/>
      </c>
      <c r="AF19" s="3" t="str">
        <f>IF(AND(YEAR(NovSun1+41)=Year,MONTH(NovSun1+41)=11),NovSun1+41, "")</f>
        <v/>
      </c>
    </row>
    <row r="20" spans="2:32" ht="18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2:32" ht="18" customHeight="1" x14ac:dyDescent="0.25">
      <c r="B21" s="32" t="s">
        <v>2</v>
      </c>
      <c r="C21" s="32"/>
      <c r="D21" s="32"/>
      <c r="E21" s="32"/>
      <c r="F21" s="32"/>
      <c r="G21" s="32"/>
      <c r="H21" s="32"/>
      <c r="I21" s="4"/>
      <c r="J21" s="32" t="s">
        <v>5</v>
      </c>
      <c r="K21" s="32"/>
      <c r="L21" s="32"/>
      <c r="M21" s="32"/>
      <c r="N21" s="32"/>
      <c r="O21" s="32"/>
      <c r="P21" s="32"/>
      <c r="Q21" s="4"/>
      <c r="R21" s="32" t="s">
        <v>7</v>
      </c>
      <c r="S21" s="32"/>
      <c r="T21" s="32"/>
      <c r="U21" s="32"/>
      <c r="V21" s="32"/>
      <c r="W21" s="32"/>
      <c r="X21" s="32"/>
      <c r="Y21" s="4"/>
      <c r="Z21" s="32" t="s">
        <v>11</v>
      </c>
      <c r="AA21" s="32"/>
      <c r="AB21" s="32"/>
      <c r="AC21" s="32"/>
      <c r="AD21" s="32"/>
      <c r="AE21" s="32"/>
      <c r="AF21" s="32"/>
    </row>
    <row r="22" spans="2:32" ht="18" customHeight="1" x14ac:dyDescent="0.25">
      <c r="B22" s="5" t="s">
        <v>12</v>
      </c>
      <c r="C22" s="5" t="s">
        <v>13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4"/>
      <c r="J22" s="5" t="s">
        <v>12</v>
      </c>
      <c r="K22" s="5" t="s">
        <v>13</v>
      </c>
      <c r="L22" s="5" t="s">
        <v>14</v>
      </c>
      <c r="M22" s="5" t="s">
        <v>15</v>
      </c>
      <c r="N22" s="5" t="s">
        <v>16</v>
      </c>
      <c r="O22" s="5" t="s">
        <v>17</v>
      </c>
      <c r="P22" s="5" t="s">
        <v>18</v>
      </c>
      <c r="Q22" s="4"/>
      <c r="R22" s="5" t="s">
        <v>12</v>
      </c>
      <c r="S22" s="5" t="s">
        <v>13</v>
      </c>
      <c r="T22" s="5" t="s">
        <v>14</v>
      </c>
      <c r="U22" s="5" t="s">
        <v>15</v>
      </c>
      <c r="V22" s="5" t="s">
        <v>16</v>
      </c>
      <c r="W22" s="5" t="s">
        <v>17</v>
      </c>
      <c r="X22" s="5" t="s">
        <v>18</v>
      </c>
      <c r="Y22" s="4"/>
      <c r="Z22" s="5" t="s">
        <v>12</v>
      </c>
      <c r="AA22" s="5" t="s">
        <v>13</v>
      </c>
      <c r="AB22" s="5" t="s">
        <v>14</v>
      </c>
      <c r="AC22" s="5" t="s">
        <v>15</v>
      </c>
      <c r="AD22" s="5" t="s">
        <v>16</v>
      </c>
      <c r="AE22" s="5" t="s">
        <v>17</v>
      </c>
      <c r="AF22" s="5" t="s">
        <v>18</v>
      </c>
    </row>
    <row r="23" spans="2:32" ht="18" customHeight="1" x14ac:dyDescent="0.25">
      <c r="B23" s="8">
        <f>IF(AND(YEAR(MarSun1)=Year,MONTH(MarSun1)=3),MarSun1, "")</f>
        <v>46082</v>
      </c>
      <c r="C23" s="8">
        <f>IF(AND(YEAR(MarSun1+1)=Year,MONTH(MarSun1+1)=3),MarSun1+1, "")</f>
        <v>46083</v>
      </c>
      <c r="D23" s="8">
        <f>IF(AND(YEAR(MarSun1+2)=Year,MONTH(MarSun1+2)=3),MarSun1+2, "")</f>
        <v>46084</v>
      </c>
      <c r="E23" s="8">
        <f>IF(AND(YEAR(MarSun1+3)=Year,MONTH(MarSun1+3)=3),MarSun1+3, "")</f>
        <v>46085</v>
      </c>
      <c r="F23" s="8">
        <f>IF(AND(YEAR(MarSun1+4)=Year,MONTH(MarSun1+4)=3),MarSun1+4, "")</f>
        <v>46086</v>
      </c>
      <c r="G23" s="8">
        <f>IF(AND(YEAR(MarSun1+5)=Year,MONTH(MarSun1+5)=3),MarSun1+5, "")</f>
        <v>46087</v>
      </c>
      <c r="H23" s="7">
        <f>IF(AND(YEAR(MarSun1+6)=Year,MONTH(MarSun1+6)=3),MarSun1+6, "")</f>
        <v>46088</v>
      </c>
      <c r="I23" s="4"/>
      <c r="J23" s="3" t="str">
        <f>IF(AND(YEAR(JunSun1)=Year,MONTH(JunSun1)=6),JunSun1, "")</f>
        <v/>
      </c>
      <c r="K23" s="3">
        <f>IF(AND(YEAR(JunSun1+1)=Year,MONTH(JunSun1+1)=6),JunSun1+1, "")</f>
        <v>46174</v>
      </c>
      <c r="L23" s="3">
        <f>IF(AND(YEAR(JunSun1+2)=Year,MONTH(JunSun1+2)=6),JunSun1+2, "")</f>
        <v>46175</v>
      </c>
      <c r="M23" s="3">
        <f>IF(AND(YEAR(JunSun1+3)=Year,MONTH(JunSun1+3)=6),JunSun1+3, "")</f>
        <v>46176</v>
      </c>
      <c r="N23" s="2">
        <f>IF(AND(YEAR(JunSun1+4)=Year,MONTH(JunSun1+4)=6),JunSun1+4, "")</f>
        <v>46177</v>
      </c>
      <c r="O23" s="3">
        <f>IF(AND(YEAR(JunSun1+5)=Year,MONTH(JunSun1+5)=6),JunSun1+5, "")</f>
        <v>46178</v>
      </c>
      <c r="P23" s="3">
        <f>IF(AND(YEAR(JunSun1+6)=Year,MONTH(JunSun1+6)=6),JunSun1+6, "")</f>
        <v>46179</v>
      </c>
      <c r="Q23" s="4"/>
      <c r="R23" s="3" t="str">
        <f>IF(AND(YEAR(SepSun1)=Year,MONTH(SepSun1)=9),SepSun1, "")</f>
        <v/>
      </c>
      <c r="S23" s="3" t="str">
        <f>IF(AND(YEAR(SepSun1+1)=Year,MONTH(SepSun1+1)=9),SepSun1+1, "")</f>
        <v/>
      </c>
      <c r="T23" s="3">
        <f>IF(AND(YEAR(SepSun1+2)=Year,MONTH(SepSun1+2)=9),SepSun1+2, "")</f>
        <v>46266</v>
      </c>
      <c r="U23" s="3">
        <f>IF(AND(YEAR(SepSun1+3)=Year,MONTH(SepSun1+3)=9),SepSun1+3, "")</f>
        <v>46267</v>
      </c>
      <c r="V23" s="3">
        <f>IF(AND(YEAR(SepSun1+4)=Year,MONTH(SepSun1+4)=9),SepSun1+4, "")</f>
        <v>46268</v>
      </c>
      <c r="W23" s="3">
        <f>IF(AND(YEAR(SepSun1+5)=Year,MONTH(SepSun1+5)=9),SepSun1+5, "")</f>
        <v>46269</v>
      </c>
      <c r="X23" s="7">
        <f>IF(AND(YEAR(SepSun1+6)=Year,MONTH(SepSun1+6)=9),SepSun1+6, "")</f>
        <v>46270</v>
      </c>
      <c r="Y23" s="4"/>
      <c r="Z23" s="3" t="str">
        <f>IF(AND(YEAR(DecSun1)=Year,MONTH(DecSun1)=12),DecSun1, "")</f>
        <v/>
      </c>
      <c r="AA23" s="3" t="str">
        <f>IF(AND(YEAR(DecSun1+1)=Year,MONTH(DecSun1+1)=12),DecSun1+1, "")</f>
        <v/>
      </c>
      <c r="AB23" s="8">
        <f>IF(AND(YEAR(DecSun1+2)=Year,MONTH(DecSun1+2)=12),DecSun1+2, "")</f>
        <v>46357</v>
      </c>
      <c r="AC23" s="8">
        <f>IF(AND(YEAR(DecSun1+3)=Year,MONTH(DecSun1+3)=12),DecSun1+3, "")</f>
        <v>46358</v>
      </c>
      <c r="AD23" s="2">
        <f>IF(AND(YEAR(DecSun1+4)=Year,MONTH(DecSun1+4)=12),DecSun1+4, "")</f>
        <v>46359</v>
      </c>
      <c r="AE23" s="8">
        <f>IF(AND(YEAR(DecSun1+5)=Year,MONTH(DecSun1+5)=12),DecSun1+5, "")</f>
        <v>46360</v>
      </c>
      <c r="AF23" s="8">
        <f>IF(AND(YEAR(DecSun1+6)=Year,MONTH(DecSun1+6)=12),DecSun1+6, "")</f>
        <v>46361</v>
      </c>
    </row>
    <row r="24" spans="2:32" ht="18" customHeight="1" x14ac:dyDescent="0.25">
      <c r="B24" s="6">
        <f>IF(AND(YEAR(MarSun1+7)=Year,MONTH(MarSun1+7)=3),MarSun1+7, "")</f>
        <v>46089</v>
      </c>
      <c r="C24" s="3">
        <f>IF(AND(YEAR(MarSun1+8)=Year,MONTH(MarSun1+8)=3),MarSun1+8, "")</f>
        <v>46090</v>
      </c>
      <c r="D24" s="3">
        <f>IF(AND(YEAR(MarSun1+9)=Year,MONTH(MarSun1+9)=3),MarSun1+9, "")</f>
        <v>46091</v>
      </c>
      <c r="E24" s="3">
        <f>IF(AND(YEAR(MarSun1+10)=Year,MONTH(MarSun1+10)=3),MarSun1+10, "")</f>
        <v>46092</v>
      </c>
      <c r="F24" s="2">
        <f>IF(AND(YEAR(MarSun1+11)=Year,MONTH(MarSun1+11)=3),MarSun1+11, "")</f>
        <v>46093</v>
      </c>
      <c r="G24" s="3">
        <f>IF(AND(YEAR(MarSun1+12)=Year,MONTH(MarSun1+12)=3),MarSun1+12, "")</f>
        <v>46094</v>
      </c>
      <c r="H24" s="3">
        <f>IF(AND(YEAR(MarSun1+13)=Year,MONTH(MarSun1+13)=3),MarSun1+13, "")</f>
        <v>46095</v>
      </c>
      <c r="I24" s="4"/>
      <c r="J24" s="3">
        <f>IF(AND(YEAR(JunSun1+7)=Year,MONTH(JunSun1+7)=6),JunSun1+7, "")</f>
        <v>46180</v>
      </c>
      <c r="K24" s="3">
        <f>IF(AND(YEAR(JunSun1+8)=Year,MONTH(JunSun1+8)=6),JunSun1+8, "")</f>
        <v>46181</v>
      </c>
      <c r="L24" s="3">
        <f>IF(AND(YEAR(JunSun1+9)=Year,MONTH(JunSun1+9)=6),JunSun1+9, "")</f>
        <v>46182</v>
      </c>
      <c r="M24" s="3">
        <f>IF(AND(YEAR(JunSun1+10)=Year,MONTH(JunSun1+10)=6),JunSun1+10, "")</f>
        <v>46183</v>
      </c>
      <c r="N24" s="3">
        <f>IF(AND(YEAR(JunSun1+11)=Year,MONTH(JunSun1+11)=6),JunSun1+11, "")</f>
        <v>46184</v>
      </c>
      <c r="O24" s="3">
        <f>IF(AND(YEAR(JunSun1+12)=Year,MONTH(JunSun1+12)=6),JunSun1+12, "")</f>
        <v>46185</v>
      </c>
      <c r="P24" s="7">
        <f>IF(AND(YEAR(JunSun1+13)=Year,MONTH(JunSun1+13)=6),JunSun1+13, "")</f>
        <v>46186</v>
      </c>
      <c r="Q24" s="4"/>
      <c r="R24" s="6">
        <f>IF(AND(YEAR(SepSun1+7)=Year,MONTH(SepSun1+7)=9),SepSun1+7, "")</f>
        <v>46271</v>
      </c>
      <c r="S24" s="16">
        <f>IF(AND(YEAR(SepSun1+8)=Year,MONTH(SepSun1+8)=9),SepSun1+8, "")</f>
        <v>46272</v>
      </c>
      <c r="T24" s="8">
        <f>IF(AND(YEAR(SepSun1+9)=Year,MONTH(SepSun1+9)=9),SepSun1+9, "")</f>
        <v>46273</v>
      </c>
      <c r="U24" s="8">
        <f>IF(AND(YEAR(SepSun1+10)=Year,MONTH(SepSun1+10)=9),SepSun1+10, "")</f>
        <v>46274</v>
      </c>
      <c r="V24" s="2">
        <f>IF(AND(YEAR(SepSun1+11)=Year,MONTH(SepSun1+11)=9),SepSun1+11, "")</f>
        <v>46275</v>
      </c>
      <c r="W24" s="8">
        <f>IF(AND(YEAR(SepSun1+12)=Year,MONTH(SepSun1+12)=9),SepSun1+12, "")</f>
        <v>46276</v>
      </c>
      <c r="X24" s="8">
        <f>IF(AND(YEAR(SepSun1+13)=Year,MONTH(SepSun1+13)=9),SepSun1+13, "")</f>
        <v>46277</v>
      </c>
      <c r="Y24" s="4"/>
      <c r="Z24" s="8">
        <f>IF(AND(YEAR(DecSun1+7)=Year,MONTH(DecSun1+7)=12),DecSun1+7, "")</f>
        <v>46362</v>
      </c>
      <c r="AA24" s="8">
        <f>IF(AND(YEAR(DecSun1+8)=Year,MONTH(DecSun1+8)=12),DecSun1+8, "")</f>
        <v>46363</v>
      </c>
      <c r="AB24" s="8">
        <f>IF(AND(YEAR(DecSun1+9)=Year,MONTH(DecSun1+9)=12),DecSun1+9, "")</f>
        <v>46364</v>
      </c>
      <c r="AC24" s="8">
        <f>IF(AND(YEAR(DecSun1+10)=Year,MONTH(DecSun1+10)=12),DecSun1+10, "")</f>
        <v>46365</v>
      </c>
      <c r="AD24" s="8">
        <f>IF(AND(YEAR(DecSun1+11)=Year,MONTH(DecSun1+11)=12),DecSun1+11, "")</f>
        <v>46366</v>
      </c>
      <c r="AE24" s="8">
        <f>IF(AND(YEAR(DecSun1+12)=Year,MONTH(DecSun1+12)=12),DecSun1+12, "")</f>
        <v>46367</v>
      </c>
      <c r="AF24" s="7">
        <f>IF(AND(YEAR(DecSun1+13)=Year,MONTH(DecSun1+13)=12),DecSun1+13, "")</f>
        <v>46368</v>
      </c>
    </row>
    <row r="25" spans="2:32" ht="18" customHeight="1" x14ac:dyDescent="0.25">
      <c r="B25" s="3">
        <f>IF(AND(YEAR(MarSun1+14)=Year,MONTH(MarSun1+14)=3),MarSun1+14, "")</f>
        <v>46096</v>
      </c>
      <c r="C25" s="3">
        <f>IF(AND(YEAR(MarSun1+15)=Year,MONTH(MarSun1+15)=3),MarSun1+15, "")</f>
        <v>46097</v>
      </c>
      <c r="D25" s="3">
        <f>IF(AND(YEAR(MarSun1+16)=Year,MONTH(MarSun1+16)=3),MarSun1+16, "")</f>
        <v>46098</v>
      </c>
      <c r="E25" s="3">
        <f>IF(AND(YEAR(MarSun1+17)=Year,MONTH(MarSun1+17)=3),MarSun1+17, "")</f>
        <v>46099</v>
      </c>
      <c r="F25" s="3">
        <f>IF(AND(YEAR(MarSun1+18)=Year,MONTH(MarSun1+18)=3),MarSun1+18, "")</f>
        <v>46100</v>
      </c>
      <c r="G25" s="3">
        <f>IF(AND(YEAR(MarSun1+19)=Year,MONTH(MarSun1+19)=3),MarSun1+19, "")</f>
        <v>46101</v>
      </c>
      <c r="H25" s="7">
        <f>IF(AND(YEAR(MarSun1+20)=Year,MONTH(MarSun1+20)=3),MarSun1+20, "")</f>
        <v>46102</v>
      </c>
      <c r="I25" s="4"/>
      <c r="J25" s="6">
        <f>IF(AND(YEAR(JunSun1+14)=Year,MONTH(JunSun1+14)=6),JunSun1+14, "")</f>
        <v>46187</v>
      </c>
      <c r="K25" s="8">
        <f>IF(AND(YEAR(JunSun1+15)=Year,MONTH(JunSun1+15)=6),JunSun1+15, "")</f>
        <v>46188</v>
      </c>
      <c r="L25" s="8">
        <f>IF(AND(YEAR(JunSun1+16)=Year,MONTH(JunSun1+16)=6),JunSun1+16, "")</f>
        <v>46189</v>
      </c>
      <c r="M25" s="8">
        <f>IF(AND(YEAR(JunSun1+17)=Year,MONTH(JunSun1+17)=6),JunSun1+17, "")</f>
        <v>46190</v>
      </c>
      <c r="N25" s="2">
        <f>IF(AND(YEAR(JunSun1+18)=Year,MONTH(JunSun1+18)=6),JunSun1+18, "")</f>
        <v>46191</v>
      </c>
      <c r="O25" s="8">
        <f>IF(AND(YEAR(JunSun1+19)=Year,MONTH(JunSun1+19)=6),JunSun1+19, "")</f>
        <v>46192</v>
      </c>
      <c r="P25" s="8">
        <f>IF(AND(YEAR(JunSun1+20)=Year,MONTH(JunSun1+20)=6),JunSun1+20, "")</f>
        <v>46193</v>
      </c>
      <c r="Q25" s="4"/>
      <c r="R25" s="8">
        <f>IF(AND(YEAR(SepSun1+14)=Year,MONTH(SepSun1+14)=9),SepSun1+14, "")</f>
        <v>46278</v>
      </c>
      <c r="S25" s="8">
        <f>IF(AND(YEAR(SepSun1+15)=Year,MONTH(SepSun1+15)=9),SepSun1+15, "")</f>
        <v>46279</v>
      </c>
      <c r="T25" s="8">
        <f>IF(AND(YEAR(SepSun1+16)=Year,MONTH(SepSun1+16)=9),SepSun1+16, "")</f>
        <v>46280</v>
      </c>
      <c r="U25" s="8">
        <f>IF(AND(YEAR(SepSun1+17)=Year,MONTH(SepSun1+17)=9),SepSun1+17, "")</f>
        <v>46281</v>
      </c>
      <c r="V25" s="8">
        <f>IF(AND(YEAR(SepSun1+18)=Year,MONTH(SepSun1+18)=9),SepSun1+18, "")</f>
        <v>46282</v>
      </c>
      <c r="W25" s="8">
        <f>IF(AND(YEAR(SepSun1+19)=Year,MONTH(SepSun1+19)=9),SepSun1+19, "")</f>
        <v>46283</v>
      </c>
      <c r="X25" s="7">
        <f>IF(AND(YEAR(SepSun1+20)=Year,MONTH(SepSun1+20)=9),SepSun1+20, "")</f>
        <v>46284</v>
      </c>
      <c r="Y25" s="4"/>
      <c r="Z25" s="6">
        <f>IF(AND(YEAR(DecSun1+14)=Year,MONTH(DecSun1+14)=12),DecSun1+14, "")</f>
        <v>46369</v>
      </c>
      <c r="AA25" s="3">
        <f>IF(AND(YEAR(DecSun1+15)=Year,MONTH(DecSun1+15)=12),DecSun1+15, "")</f>
        <v>46370</v>
      </c>
      <c r="AB25" s="3">
        <f>IF(AND(YEAR(DecSun1+16)=Year,MONTH(DecSun1+16)=12),DecSun1+16, "")</f>
        <v>46371</v>
      </c>
      <c r="AC25" s="3">
        <f>IF(AND(YEAR(DecSun1+17)=Year,MONTH(DecSun1+17)=12),DecSun1+17, "")</f>
        <v>46372</v>
      </c>
      <c r="AD25" s="2">
        <f>IF(AND(YEAR(DecSun1+18)=Year,MONTH(DecSun1+18)=12),DecSun1+18, "")</f>
        <v>46373</v>
      </c>
      <c r="AE25" s="3">
        <f>IF(AND(YEAR(DecSun1+19)=Year,MONTH(DecSun1+19)=12),DecSun1+19, "")</f>
        <v>46374</v>
      </c>
      <c r="AF25" s="3">
        <f>IF(AND(YEAR(DecSun1+20)=Year,MONTH(DecSun1+20)=12),DecSun1+20, "")</f>
        <v>46375</v>
      </c>
    </row>
    <row r="26" spans="2:32" ht="18" customHeight="1" x14ac:dyDescent="0.25">
      <c r="B26" s="6">
        <f>IF(AND(YEAR(MarSun1+21)=Year,MONTH(MarSun1+21)=3),MarSun1+21, "")</f>
        <v>46103</v>
      </c>
      <c r="C26" s="8">
        <f>IF(AND(YEAR(MarSun1+22)=Year,MONTH(MarSun1+22)=3),MarSun1+22, "")</f>
        <v>46104</v>
      </c>
      <c r="D26" s="8">
        <f>IF(AND(YEAR(MarSun1+23)=Year,MONTH(MarSun1+23)=3),MarSun1+23, "")</f>
        <v>46105</v>
      </c>
      <c r="E26" s="8">
        <f>IF(AND(YEAR(MarSun1+24)=Year,MONTH(MarSun1+24)=3),MarSun1+24, "")</f>
        <v>46106</v>
      </c>
      <c r="F26" s="2">
        <f>IF(AND(YEAR(MarSun1+25)=Year,MONTH(MarSun1+25)=3),MarSun1+25, "")</f>
        <v>46107</v>
      </c>
      <c r="G26" s="8">
        <f>IF(AND(YEAR(MarSun1+26)=Year,MONTH(MarSun1+26)=3),MarSun1+26, "")</f>
        <v>46108</v>
      </c>
      <c r="H26" s="8">
        <f>IF(AND(YEAR(MarSun1+27)=Year,MONTH(MarSun1+27)=3),MarSun1+27, "")</f>
        <v>46109</v>
      </c>
      <c r="I26" s="4"/>
      <c r="J26" s="8">
        <f>IF(AND(YEAR(JunSun1+21)=Year,MONTH(JunSun1+21)=6),JunSun1+21, "")</f>
        <v>46194</v>
      </c>
      <c r="K26" s="8">
        <f>IF(AND(YEAR(JunSun1+22)=Year,MONTH(JunSun1+22)=6),JunSun1+22, "")</f>
        <v>46195</v>
      </c>
      <c r="L26" s="8">
        <f>IF(AND(YEAR(JunSun1+23)=Year,MONTH(JunSun1+23)=6),JunSun1+23, "")</f>
        <v>46196</v>
      </c>
      <c r="M26" s="8">
        <f>IF(AND(YEAR(JunSun1+24)=Year,MONTH(JunSun1+24)=6),JunSun1+24, "")</f>
        <v>46197</v>
      </c>
      <c r="N26" s="8">
        <f>IF(AND(YEAR(JunSun1+25)=Year,MONTH(JunSun1+25)=6),JunSun1+25, "")</f>
        <v>46198</v>
      </c>
      <c r="O26" s="8">
        <f>IF(AND(YEAR(JunSun1+26)=Year,MONTH(JunSun1+26)=6),JunSun1+26, "")</f>
        <v>46199</v>
      </c>
      <c r="P26" s="7">
        <f>IF(AND(YEAR(JunSun1+27)=Year,MONTH(JunSun1+27)=6),JunSun1+27, "")</f>
        <v>46200</v>
      </c>
      <c r="Q26" s="4"/>
      <c r="R26" s="6">
        <f>IF(AND(YEAR(SepSun1+21)=Year,MONTH(SepSun1+21)=9),SepSun1+21, "")</f>
        <v>46285</v>
      </c>
      <c r="S26" s="3">
        <f>IF(AND(YEAR(SepSun1+22)=Year,MONTH(SepSun1+22)=9),SepSun1+22, "")</f>
        <v>46286</v>
      </c>
      <c r="T26" s="3">
        <f>IF(AND(YEAR(SepSun1+23)=Year,MONTH(SepSun1+23)=9),SepSun1+23, "")</f>
        <v>46287</v>
      </c>
      <c r="U26" s="3">
        <f>IF(AND(YEAR(SepSun1+24)=Year,MONTH(SepSun1+24)=9),SepSun1+24, "")</f>
        <v>46288</v>
      </c>
      <c r="V26" s="2">
        <f>IF(AND(YEAR(SepSun1+25)=Year,MONTH(SepSun1+25)=9),SepSun1+25, "")</f>
        <v>46289</v>
      </c>
      <c r="W26" s="3">
        <f>IF(AND(YEAR(SepSun1+26)=Year,MONTH(SepSun1+26)=9),SepSun1+26, "")</f>
        <v>46290</v>
      </c>
      <c r="X26" s="3">
        <f>IF(AND(YEAR(SepSun1+27)=Year,MONTH(SepSun1+27)=9),SepSun1+27, "")</f>
        <v>46291</v>
      </c>
      <c r="Y26" s="4"/>
      <c r="Z26" s="3">
        <f>IF(AND(YEAR(DecSun1+21)=Year,MONTH(DecSun1+21)=12),DecSun1+21, "")</f>
        <v>46376</v>
      </c>
      <c r="AA26" s="3">
        <f>IF(AND(YEAR(DecSun1+22)=Year,MONTH(DecSun1+22)=12),DecSun1+22, "")</f>
        <v>46377</v>
      </c>
      <c r="AB26" s="3">
        <f>IF(AND(YEAR(DecSun1+23)=Year,MONTH(DecSun1+23)=12),DecSun1+23, "")</f>
        <v>46378</v>
      </c>
      <c r="AC26" s="3">
        <f>IF(AND(YEAR(DecSun1+24)=Year,MONTH(DecSun1+24)=12),DecSun1+24, "")</f>
        <v>46379</v>
      </c>
      <c r="AD26" s="3">
        <f>IF(AND(YEAR(DecSun1+25)=Year,MONTH(DecSun1+25)=12),DecSun1+25, "")</f>
        <v>46380</v>
      </c>
      <c r="AE26" s="16">
        <f>IF(AND(YEAR(DecSun1+26)=Year,MONTH(DecSun1+26)=12),DecSun1+26, "")</f>
        <v>46381</v>
      </c>
      <c r="AF26" s="7">
        <f>IF(AND(YEAR(DecSun1+27)=Year,MONTH(DecSun1+27)=12),DecSun1+27, "")</f>
        <v>46382</v>
      </c>
    </row>
    <row r="27" spans="2:32" ht="18" customHeight="1" x14ac:dyDescent="0.25">
      <c r="B27" s="8">
        <f>IF(AND(YEAR(MarSun1+28)=Year,MONTH(MarSun1+28)=3),MarSun1+28, "")</f>
        <v>46110</v>
      </c>
      <c r="C27" s="8">
        <f>IF(AND(YEAR(MarSun1+29)=Year,MONTH(MarSun1+29)=3),MarSun1+29, "")</f>
        <v>46111</v>
      </c>
      <c r="D27" s="8">
        <f>IF(AND(YEAR(MarSun1+30)=Year,MONTH(MarSun1+30)=3),MarSun1+30, "")</f>
        <v>46112</v>
      </c>
      <c r="E27" s="3" t="str">
        <f>IF(AND(YEAR(MarSun1+31)=Year,MONTH(MarSun1+31)=3),MarSun1+31, "")</f>
        <v/>
      </c>
      <c r="F27" s="3" t="str">
        <f>IF(AND(YEAR(MarSun1+32)=Year,MONTH(MarSun1+32)=3),MarSun1+32, "")</f>
        <v/>
      </c>
      <c r="G27" s="3" t="str">
        <f>IF(AND(YEAR(MarSun1+33)=Year,MONTH(MarSun1+33)=3),MarSun1+33, "")</f>
        <v/>
      </c>
      <c r="H27" s="3" t="str">
        <f>IF(AND(YEAR(MarSun1+34)=Year,MONTH(MarSun1+34)=3),MarSun1+34, "")</f>
        <v/>
      </c>
      <c r="I27" s="4"/>
      <c r="J27" s="6">
        <f>IF(AND(YEAR(JunSun1+28)=Year,MONTH(JunSun1+28)=6),JunSun1+28, "")</f>
        <v>46201</v>
      </c>
      <c r="K27" s="3">
        <f>IF(AND(YEAR(JunSun1+29)=Year,MONTH(JunSun1+29)=6),JunSun1+29, "")</f>
        <v>46202</v>
      </c>
      <c r="L27" s="3">
        <f>IF(AND(YEAR(JunSun1+30)=Year,MONTH(JunSun1+30)=6),JunSun1+30, "")</f>
        <v>46203</v>
      </c>
      <c r="M27" s="3" t="str">
        <f>IF(AND(YEAR(JunSun1+31)=Year,MONTH(JunSun1+31)=6),JunSun1+31, "")</f>
        <v/>
      </c>
      <c r="N27" s="3" t="str">
        <f>IF(AND(YEAR(JunSun1+32)=Year,MONTH(JunSun1+32)=6),JunSun1+32, "")</f>
        <v/>
      </c>
      <c r="O27" s="3" t="str">
        <f>IF(AND(YEAR(JunSun1+33)=Year,MONTH(JunSun1+33)=6),JunSun1+33, "")</f>
        <v/>
      </c>
      <c r="P27" s="3" t="str">
        <f>IF(AND(YEAR(JunSun1+34)=Year,MONTH(JunSun1+34)=6),JunSun1+34, "")</f>
        <v/>
      </c>
      <c r="Q27" s="4"/>
      <c r="R27" s="3">
        <f>IF(AND(YEAR(SepSun1+28)=Year,MONTH(SepSun1+28)=9),SepSun1+28, "")</f>
        <v>46292</v>
      </c>
      <c r="S27" s="3">
        <f>IF(AND(YEAR(SepSun1+29)=Year,MONTH(SepSun1+29)=9),SepSun1+29, "")</f>
        <v>46293</v>
      </c>
      <c r="T27" s="3">
        <f>IF(AND(YEAR(SepSun1+30)=Year,MONTH(SepSun1+30)=9),SepSun1+30, "")</f>
        <v>46294</v>
      </c>
      <c r="U27" s="3">
        <f>IF(AND(YEAR(SepSun1+31)=Year,MONTH(SepSun1+31)=9),SepSun1+31, "")</f>
        <v>46295</v>
      </c>
      <c r="V27" s="3" t="str">
        <f>IF(AND(YEAR(SepSun1+32)=Year,MONTH(SepSun1+32)=9),SepSun1+32, "")</f>
        <v/>
      </c>
      <c r="W27" s="3" t="str">
        <f>IF(AND(YEAR(SepSun1+33)=Year,MONTH(SepSun1+33)=9),SepSun1+33, "")</f>
        <v/>
      </c>
      <c r="X27" s="3" t="str">
        <f>IF(AND(YEAR(SepSun1+34)=Year,MONTH(SepSun1+34)=9),SepSun1+34, "")</f>
        <v/>
      </c>
      <c r="Y27" s="4"/>
      <c r="Z27" s="6">
        <f>IF(AND(YEAR(DecSun1+28)=Year,MONTH(DecSun1+28)=12),DecSun1+28, "")</f>
        <v>46383</v>
      </c>
      <c r="AA27" s="8">
        <f>IF(AND(YEAR(DecSun1+29)=Year,MONTH(DecSun1+29)=12),DecSun1+29, "")</f>
        <v>46384</v>
      </c>
      <c r="AB27" s="8">
        <f>IF(AND(YEAR(DecSun1+30)=Year,MONTH(DecSun1+30)=12),DecSun1+30, "")</f>
        <v>46385</v>
      </c>
      <c r="AC27" s="8">
        <f>IF(AND(YEAR(DecSun1+31)=Year,MONTH(DecSun1+31)=12),DecSun1+31, "")</f>
        <v>46386</v>
      </c>
      <c r="AD27" s="23">
        <f>IF(AND(YEAR(DecSun1+32)=Year,MONTH(DecSun1+32)=12),DecSun1+32, "")</f>
        <v>46387</v>
      </c>
      <c r="AE27" s="3" t="str">
        <f>IF(AND(YEAR(DecSun1+33)=Year,MONTH(DecSun1+33)=12),DecSun1+33, "")</f>
        <v/>
      </c>
      <c r="AF27" s="3" t="str">
        <f>IF(AND(YEAR(DecSun1+34)=Year,MONTH(DecSun1+34)=12),DecSun1+34, "")</f>
        <v/>
      </c>
    </row>
    <row r="28" spans="2:32" ht="18" customHeight="1" x14ac:dyDescent="0.25">
      <c r="B28" s="3" t="str">
        <f>IF(AND(YEAR(MarSun1+35)=Year,MONTH(MarSun1+35)=3),MarSun1+35, "")</f>
        <v/>
      </c>
      <c r="C28" s="3" t="str">
        <f>IF(AND(YEAR(MarSun1+36)=Year,MONTH(MarSun1+36)=3),MarSun1+36, "")</f>
        <v/>
      </c>
      <c r="D28" s="3" t="str">
        <f>IF(AND(YEAR(MarSun1+37)=Year,MONTH(MarSun1+37)=3),MarSun1+37, "")</f>
        <v/>
      </c>
      <c r="E28" s="3" t="str">
        <f>IF(AND(YEAR(MarSun1+38)=Year,MONTH(MarSun1+38)=3),MarSun1+38, "")</f>
        <v/>
      </c>
      <c r="F28" s="3" t="str">
        <f>IF(AND(YEAR(MarSun1+39)=Year,MONTH(MarSun1+39)=3),MarSun1+39, "")</f>
        <v/>
      </c>
      <c r="G28" s="3" t="str">
        <f>IF(AND(YEAR(MarSun1+40)=Year,MONTH(MarSun1+40)=3),MarSun1+40, "")</f>
        <v/>
      </c>
      <c r="H28" s="3" t="str">
        <f>IF(AND(YEAR(MarSun1+41)=Year,MONTH(MarSun1+41)=3),MarSun1+41, "")</f>
        <v/>
      </c>
      <c r="I28" s="4"/>
      <c r="J28" s="3" t="str">
        <f>IF(AND(YEAR(JunSun1+35)=Year,MONTH(JunSun1+35)=6),JunSun1+35, "")</f>
        <v/>
      </c>
      <c r="K28" s="3" t="str">
        <f>IF(AND(YEAR(JunSun1+36)=Year,MONTH(JunSun1+36)=6),JunSun1+36, "")</f>
        <v/>
      </c>
      <c r="L28" s="3" t="str">
        <f>IF(AND(YEAR(JunSun1+37)=Year,MONTH(JunSun1+37)=6),JunSun1+37, "")</f>
        <v/>
      </c>
      <c r="M28" s="3" t="str">
        <f>IF(AND(YEAR(JunSun1+38)=Year,MONTH(JunSun1+38)=6),JunSun1+38, "")</f>
        <v/>
      </c>
      <c r="N28" s="3" t="str">
        <f>IF(AND(YEAR(JunSun1+39)=Year,MONTH(JunSun1+39)=6),JunSun1+39, "")</f>
        <v/>
      </c>
      <c r="O28" s="3" t="str">
        <f>IF(AND(YEAR(JunSun1+40)=Year,MONTH(JunSun1+40)=6),JunSun1+40, "")</f>
        <v/>
      </c>
      <c r="P28" s="3" t="str">
        <f>IF(AND(YEAR(JunSun1+41)=Year,MONTH(JunSun1+41)=6),JunSun1+41, "")</f>
        <v/>
      </c>
      <c r="Q28" s="4"/>
      <c r="R28" s="3" t="str">
        <f>IF(AND(YEAR(SepSun1+35)=Year,MONTH(SepSun1+35)=9),SepSun1+35, "")</f>
        <v/>
      </c>
      <c r="S28" s="3" t="str">
        <f>IF(AND(YEAR(SepSun1+36)=Year,MONTH(SepSun1+36)=9),SepSun1+36, "")</f>
        <v/>
      </c>
      <c r="T28" s="3" t="str">
        <f>IF(AND(YEAR(SepSun1+37)=Year,MONTH(SepSun1+37)=9),SepSun1+37, "")</f>
        <v/>
      </c>
      <c r="U28" s="3" t="str">
        <f>IF(AND(YEAR(SepSun1+38)=Year,MONTH(SepSun1+38)=9),SepSun1+38, "")</f>
        <v/>
      </c>
      <c r="V28" s="3" t="str">
        <f>IF(AND(YEAR(SepSun1+39)=Year,MONTH(SepSun1+39)=9),SepSun1+39, "")</f>
        <v/>
      </c>
      <c r="W28" s="3" t="str">
        <f>IF(AND(YEAR(SepSun1+40)=Year,MONTH(SepSun1+40)=9),SepSun1+40, "")</f>
        <v/>
      </c>
      <c r="X28" s="3" t="str">
        <f>IF(AND(YEAR(SepSun1+41)=Year,MONTH(SepSun1+41)=9),SepSun1+41, "")</f>
        <v/>
      </c>
      <c r="Y28" s="4"/>
      <c r="Z28" s="3" t="str">
        <f>IF(AND(YEAR(DecSun1+35)=Year,MONTH(DecSun1+35)=12),DecSun1+35, "")</f>
        <v/>
      </c>
      <c r="AA28" s="3" t="str">
        <f>IF(AND(YEAR(DecSun1+36)=Year,MONTH(DecSun1+36)=12),DecSun1+36, "")</f>
        <v/>
      </c>
      <c r="AB28" s="3" t="str">
        <f>IF(AND(YEAR(DecSun1+37)=Year,MONTH(DecSun1+37)=12),DecSun1+37, "")</f>
        <v/>
      </c>
      <c r="AC28" s="3" t="str">
        <f>IF(AND(YEAR(DecSun1+38)=Year,MONTH(DecSun1+38)=12),DecSun1+38, "")</f>
        <v/>
      </c>
      <c r="AD28" s="3" t="str">
        <f>IF(AND(YEAR(DecSun1+39)=Year,MONTH(DecSun1+39)=12),DecSun1+39, "")</f>
        <v/>
      </c>
      <c r="AE28" s="3" t="str">
        <f>IF(AND(YEAR(DecSun1+40)=Year,MONTH(DecSun1+40)=12),DecSun1+40, "")</f>
        <v/>
      </c>
      <c r="AF28" s="3" t="str">
        <f>IF(AND(YEAR(DecSun1+41)=Year,MONTH(DecSun1+41)=12),DecSun1+41, "")</f>
        <v/>
      </c>
    </row>
    <row r="30" spans="2:32" ht="18" customHeight="1" x14ac:dyDescent="0.25">
      <c r="B30" s="35" t="s">
        <v>20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</row>
    <row r="31" spans="2:32" ht="18" customHeight="1" x14ac:dyDescent="0.25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</row>
    <row r="32" spans="2:32" ht="18" customHeight="1" x14ac:dyDescent="0.25">
      <c r="B32" s="37" t="s">
        <v>23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2:32" ht="18" customHeight="1" x14ac:dyDescent="0.25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2:32" ht="18" customHeight="1" x14ac:dyDescent="0.25">
      <c r="B34" s="39" t="s">
        <v>21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</row>
    <row r="35" spans="2:32" ht="18" customHeight="1" x14ac:dyDescent="0.25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</row>
    <row r="36" spans="2:32" ht="18" customHeight="1" x14ac:dyDescent="0.25">
      <c r="B36" s="41" t="s">
        <v>22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2:32" ht="18" customHeight="1" x14ac:dyDescent="0.25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2:32" ht="18" customHeight="1" x14ac:dyDescent="0.25">
      <c r="B38" s="33" t="s">
        <v>24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</row>
    <row r="39" spans="2:32" ht="18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  <row r="40" spans="2:32" ht="18" customHeight="1" x14ac:dyDescent="0.25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2:32" ht="18" customHeight="1" x14ac:dyDescent="0.25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</sheetData>
  <dataConsolidate/>
  <mergeCells count="19">
    <mergeCell ref="B38:AF39"/>
    <mergeCell ref="B30:AF31"/>
    <mergeCell ref="B32:AF33"/>
    <mergeCell ref="B34:AF35"/>
    <mergeCell ref="B36:AF37"/>
    <mergeCell ref="B12:H12"/>
    <mergeCell ref="J12:P12"/>
    <mergeCell ref="R12:X12"/>
    <mergeCell ref="Z12:AF12"/>
    <mergeCell ref="B21:H21"/>
    <mergeCell ref="J21:P21"/>
    <mergeCell ref="R21:X21"/>
    <mergeCell ref="Z21:AF21"/>
    <mergeCell ref="A1:AF1"/>
    <mergeCell ref="B2:AF2"/>
    <mergeCell ref="B3:H3"/>
    <mergeCell ref="J3:P3"/>
    <mergeCell ref="R3:X3"/>
    <mergeCell ref="Z3:AF3"/>
  </mergeCells>
  <dataValidations count="38">
    <dataValidation allowBlank="1" showInputMessage="1" showErrorMessage="1" prompt="Calendar days for this month are automatically updated in cells Z22 through AF27" sqref="Z23" xr:uid="{98A589CB-C271-48CE-B516-537DE31BD806}"/>
    <dataValidation allowBlank="1" showInputMessage="1" showErrorMessage="1" prompt="Calendar days for this month are automatically updated in cells R22 through X27" sqref="R23" xr:uid="{DFA2BDDB-36F0-4D6D-86D4-4C98254AFFC2}"/>
    <dataValidation allowBlank="1" showInputMessage="1" showErrorMessage="1" prompt="Calendar days for this month are automatically updated in cells J22 through P27" sqref="J23" xr:uid="{95B3FC21-EC4C-4AC4-A1F7-7074F6AA7E0A}"/>
    <dataValidation allowBlank="1" showInputMessage="1" showErrorMessage="1" prompt="Calendar days for this month are automatically updated in cells B22 through H27" sqref="B23" xr:uid="{6C77B1D8-21A9-441F-B20A-2EB99AF8DDF8}"/>
    <dataValidation allowBlank="1" showInputMessage="1" showErrorMessage="1" prompt="Calendar days for this month are automatically updated in cells Z13 through AF18" sqref="Z14" xr:uid="{34C511CC-E9C2-4818-9C7A-E46DF5A3694C}"/>
    <dataValidation allowBlank="1" showInputMessage="1" showErrorMessage="1" prompt="Calendar days for this month are automatically updated in cells R13 through X18" sqref="R14" xr:uid="{A4D41214-1EBF-4E1C-BDF2-5F4FD65AF8C4}"/>
    <dataValidation allowBlank="1" showInputMessage="1" showErrorMessage="1" prompt="Calendar days for this month are automatically updated in cells J13 through P18" sqref="J14" xr:uid="{01525F78-54DB-4986-B8E8-3E256FC5E721}"/>
    <dataValidation allowBlank="1" showInputMessage="1" showErrorMessage="1" prompt="Calendar days for this month are automatically updated in cells B13 through H18" sqref="B14" xr:uid="{36B9A9BA-DA4A-40F1-B758-00D3BBDD5C13}"/>
    <dataValidation allowBlank="1" showInputMessage="1" showErrorMessage="1" prompt="Calendar days for this month are automatically updated in cells Z4 through AF9" sqref="Z5" xr:uid="{088D42A7-CDB5-4B2E-A291-21F0EB8A70D9}"/>
    <dataValidation allowBlank="1" showInputMessage="1" showErrorMessage="1" prompt="Calendar days for this month are automatically updated in cells R4 through X9" sqref="R5" xr:uid="{5A776831-F7B0-4A2E-B058-96BD24F5CCF5}"/>
    <dataValidation allowBlank="1" showInputMessage="1" showErrorMessage="1" prompt="Calendar days for this month are automatically updated in cells J4 through P9" sqref="J5" xr:uid="{FF8A526A-EF1C-48D2-9B39-3ADB00B4E346}"/>
    <dataValidation allowBlank="1" showInputMessage="1" showErrorMessage="1" prompt="Calendar days for this month are automatically updated in cells B4 through H9" sqref="B5" xr:uid="{0EC5F55B-9AD3-4E94-BC3E-A4BDAAB9B876}"/>
    <dataValidation allowBlank="1" showInputMessage="1" showErrorMessage="1" prompt="Weekdays for the month in cell above are in cells Z21 through AF21" sqref="Z22" xr:uid="{13218BCF-6D59-46F7-9B99-D6BE2E8F5B91}"/>
    <dataValidation allowBlank="1" showInputMessage="1" showErrorMessage="1" prompt="Weekdays for the month in cell above are in cells R21 through X21" sqref="R22" xr:uid="{DB73FD36-1790-4305-A794-427F4465DCBF}"/>
    <dataValidation allowBlank="1" showInputMessage="1" showErrorMessage="1" prompt="Weekdays for the month in cell above are in cells J21 through P21" sqref="J22" xr:uid="{D83D890C-A76B-4D35-ADB3-0B17065B88A2}"/>
    <dataValidation allowBlank="1" showInputMessage="1" showErrorMessage="1" prompt="Weekdays for the month in cell above are in cells B21 through H21" sqref="B22" xr:uid="{306265DE-EEC2-46A9-87CB-DA28F9225CB6}"/>
    <dataValidation allowBlank="1" showInputMessage="1" showErrorMessage="1" prompt="Weekdays for the month in cell above are in cells Z12 through AF12" sqref="Z13" xr:uid="{304DA569-9510-4A20-908E-B64F31C3D519}"/>
    <dataValidation allowBlank="1" showInputMessage="1" showErrorMessage="1" prompt="Weekdays for the month in cell above are in cells R12 through X12" sqref="R13" xr:uid="{12060C72-B3DD-4049-BCD7-B0E629C67C01}"/>
    <dataValidation allowBlank="1" showInputMessage="1" showErrorMessage="1" prompt="Weekdays for the month in cell above are in cells J12 through P12" sqref="J13" xr:uid="{F58BC422-E86E-422E-B3AE-05C6B0214FA6}"/>
    <dataValidation allowBlank="1" showInputMessage="1" showErrorMessage="1" prompt="Weekdays for the month in cell above are in cells B12 through H12" sqref="B13" xr:uid="{7022F0BA-C2A8-4B03-A4C8-3C4D2A926FAB}"/>
    <dataValidation allowBlank="1" showInputMessage="1" showErrorMessage="1" prompt="Weekdays for the month in cell above are in cells Z3 through AF3" sqref="Z4" xr:uid="{786A9E5B-FF47-4561-90BD-DA80B7FF444B}"/>
    <dataValidation allowBlank="1" showInputMessage="1" showErrorMessage="1" prompt="Weekdays for the month in cell above are in cells R3 through X3" sqref="R4" xr:uid="{79F95AE1-EBD3-4BDC-B569-2EA72D81E32B}"/>
    <dataValidation allowBlank="1" showInputMessage="1" showErrorMessage="1" prompt="Weekdays for the month in cell above are in cells J3 through P3" sqref="J4" xr:uid="{E60DA2AB-2514-4C6A-B212-C87EC2C8868C}"/>
    <dataValidation allowBlank="1" showInputMessage="1" showErrorMessage="1" prompt="Weekdays for the month in cell above are in cells B3 through H3" sqref="B4" xr:uid="{6EB6BE81-5DCA-42B0-B2B2-318C1063F799}"/>
    <dataValidation allowBlank="1" showInputMessage="1" showErrorMessage="1" prompt="Calendar Month is in this cell. Calendar for this month is automatically updated in cells Z21 through AF27" sqref="Z21:AF21" xr:uid="{5F80441B-B0B6-486C-8169-C7EC865873B9}"/>
    <dataValidation allowBlank="1" showInputMessage="1" showErrorMessage="1" prompt="Calendar Month is in this cell. Calendar for this month is automatically updated in cells R21 through X27" sqref="R21:X21" xr:uid="{73D38037-3182-496E-A3D4-6749F9624B48}"/>
    <dataValidation allowBlank="1" showInputMessage="1" showErrorMessage="1" prompt="Calendar Month is in this cell. Calendar for this month is automatically updated in cells J21 through P27" sqref="J21:P21" xr:uid="{87595C5E-84E4-4303-AF6B-821E0F645B3B}"/>
    <dataValidation allowBlank="1" showInputMessage="1" showErrorMessage="1" prompt="Calendar Month is in this cell. Calendar for this month is automatically updated in cells Z12 through AF18" sqref="Z12:AF12" xr:uid="{E8A69FD6-626B-4278-823E-0613F51868FE}"/>
    <dataValidation allowBlank="1" showInputMessage="1" showErrorMessage="1" prompt="Calendar Month is in this cell. Calendar for this month is automatically updated in cells R12 through X18" sqref="R12:X12" xr:uid="{F3524756-26DA-4271-A071-FE7FB4628440}"/>
    <dataValidation allowBlank="1" showInputMessage="1" showErrorMessage="1" prompt="Calendar Month is in this cell. Calendar for this month is automatically updated in cells J12 through P18" sqref="J12:P12" xr:uid="{7DBA3846-AFD9-4973-8396-44144673F565}"/>
    <dataValidation allowBlank="1" showInputMessage="1" showErrorMessage="1" prompt="Calendar Month is in this cell. Calendar for this month is automatically updated in cells B21 through H27" sqref="B21:H21" xr:uid="{B74DF56D-CA94-46F0-903F-CD71525B7DD3}"/>
    <dataValidation allowBlank="1" showInputMessage="1" showErrorMessage="1" prompt="Calendar Month is in this cell. Calendar for this month is automatically updated in cells B12 through H18" sqref="B12:H12" xr:uid="{344EBB8E-3677-4EC8-A213-184B92BB785E}"/>
    <dataValidation allowBlank="1" showInputMessage="1" showErrorMessage="1" prompt="Calendar Month is in this cell. Calendar for this month is automatically updated in cells Z3 through AF9" sqref="Z3:AF3" xr:uid="{A3A0E333-900D-4FE6-B38C-49140B90BB0B}"/>
    <dataValidation allowBlank="1" showInputMessage="1" showErrorMessage="1" prompt="Calendar Month is in this cell. Calendar for this month is automatically updated in cells R3 through X9" sqref="R3:X3" xr:uid="{60FBA33E-635A-4FF3-AD89-D7A7BDEB82DB}"/>
    <dataValidation allowBlank="1" showInputMessage="1" showErrorMessage="1" prompt="Calendar Month is in this cell. Calendar for this month is automatically updated in cells J3 through P9" sqref="J3:P3" xr:uid="{4CC89A38-C3DC-4D3D-B20E-579D1FE3D10B}"/>
    <dataValidation allowBlank="1" showInputMessage="1" showErrorMessage="1" prompt="Calendar Month is in this cell. Calendar for this month is automatically updated in cells B3 through H9" sqref="B3:H3" xr:uid="{0960148A-2B09-4399-A05B-7F4051DB3F1B}"/>
    <dataValidation allowBlank="1" showInputMessage="1" showErrorMessage="1" prompt="Create a calendar for any year using this Calendar Creator worksheet. Enter Year in cell at right to automatically update calendar for each month" sqref="A2" xr:uid="{817E4DE1-FFCE-481E-8512-D5B82D2FC5D5}"/>
    <dataValidation allowBlank="1" showInputMessage="1" showErrorMessage="1" prompt="Enter Year in this cell to automatically update calendar for each month in cells B2 through AF27" sqref="B2:AF2" xr:uid="{617A092C-9A4C-4675-AE9B-53873C3770C6}"/>
  </dataValidations>
  <printOptions horizontalCentered="1" verticalCentered="1"/>
  <pageMargins left="0.25" right="0.25" top="0.25" bottom="0.25" header="0.3" footer="0.3"/>
  <pageSetup scale="80" orientation="landscape" r:id="rId1"/>
  <headerFooter differentFirst="1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6332A-91A3-4264-B0FD-23907B3867E6}">
  <sheetPr>
    <tabColor rgb="FF7030A0"/>
    <pageSetUpPr fitToPage="1"/>
  </sheetPr>
  <dimension ref="A1:AF39"/>
  <sheetViews>
    <sheetView showGridLines="0" tabSelected="1" zoomScaleNormal="100" workbookViewId="0">
      <selection activeCell="U17" sqref="U17"/>
    </sheetView>
  </sheetViews>
  <sheetFormatPr defaultRowHeight="18" customHeight="1" x14ac:dyDescent="0.25"/>
  <cols>
    <col min="1" max="1" width="2.7109375" customWidth="1"/>
    <col min="2" max="32" width="4.28515625" customWidth="1"/>
    <col min="33" max="33" width="2.7109375" customWidth="1"/>
  </cols>
  <sheetData>
    <row r="1" spans="1:32" ht="42" customHeight="1" x14ac:dyDescent="0.25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32" ht="30" customHeight="1" x14ac:dyDescent="0.25">
      <c r="B2" s="31">
        <v>2027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18" customHeight="1" x14ac:dyDescent="0.25">
      <c r="B3" s="32" t="s">
        <v>0</v>
      </c>
      <c r="C3" s="32"/>
      <c r="D3" s="32"/>
      <c r="E3" s="32"/>
      <c r="F3" s="32"/>
      <c r="G3" s="32"/>
      <c r="H3" s="32"/>
      <c r="J3" s="32" t="s">
        <v>3</v>
      </c>
      <c r="K3" s="32"/>
      <c r="L3" s="32"/>
      <c r="M3" s="32"/>
      <c r="N3" s="32"/>
      <c r="O3" s="32"/>
      <c r="P3" s="32"/>
      <c r="R3" s="32" t="s">
        <v>6</v>
      </c>
      <c r="S3" s="32"/>
      <c r="T3" s="32"/>
      <c r="U3" s="32"/>
      <c r="V3" s="32"/>
      <c r="W3" s="32"/>
      <c r="X3" s="32"/>
      <c r="Z3" s="32" t="s">
        <v>8</v>
      </c>
      <c r="AA3" s="32"/>
      <c r="AB3" s="32"/>
      <c r="AC3" s="32"/>
      <c r="AD3" s="32"/>
      <c r="AE3" s="32"/>
      <c r="AF3" s="32"/>
    </row>
    <row r="4" spans="1:32" ht="18" customHeight="1" x14ac:dyDescent="0.25"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R4" s="1" t="s">
        <v>12</v>
      </c>
      <c r="S4" s="1" t="s">
        <v>13</v>
      </c>
      <c r="T4" s="1" t="s">
        <v>14</v>
      </c>
      <c r="U4" s="1" t="s">
        <v>15</v>
      </c>
      <c r="V4" s="1" t="s">
        <v>16</v>
      </c>
      <c r="W4" s="1" t="s">
        <v>17</v>
      </c>
      <c r="X4" s="1" t="s">
        <v>18</v>
      </c>
      <c r="Z4" s="1" t="s">
        <v>12</v>
      </c>
      <c r="AA4" s="1" t="s">
        <v>13</v>
      </c>
      <c r="AB4" s="1" t="s">
        <v>14</v>
      </c>
      <c r="AC4" s="1" t="s">
        <v>15</v>
      </c>
      <c r="AD4" s="1" t="s">
        <v>16</v>
      </c>
      <c r="AE4" s="1" t="s">
        <v>17</v>
      </c>
      <c r="AF4" s="1" t="s">
        <v>18</v>
      </c>
    </row>
    <row r="5" spans="1:32" ht="18" customHeight="1" x14ac:dyDescent="0.25">
      <c r="B5" s="3" t="str">
        <f>IF(AND(YEAR(JanSun1)=Year,MONTH(JanSun1)=1),JanSun1, "")</f>
        <v/>
      </c>
      <c r="C5" s="3" t="str">
        <f>IF(AND(YEAR(JanSun1+1)=Year,MONTH(JanSun1+1)=1),JanSun1+1, "")</f>
        <v/>
      </c>
      <c r="D5" s="3" t="str">
        <f>IF(AND(YEAR(JanSun1+2)=Year,MONTH(JanSun1+2)=1),JanSun1+2, "")</f>
        <v/>
      </c>
      <c r="E5" s="3" t="str">
        <f>IF(AND(YEAR(JanSun1+3)=Year,MONTH(JanSun1+3)=1),JanSun1+3, "")</f>
        <v/>
      </c>
      <c r="F5" s="20" t="str">
        <f>IF(AND(YEAR(JanSun1+4)=Year,MONTH(JanSun1+4)=1),JanSun1+4, "")</f>
        <v/>
      </c>
      <c r="G5" s="16">
        <f>IF(AND(YEAR(JanSun1+5)=Year,MONTH(JanSun1+5)=1),JanSun1+5, "")</f>
        <v>46388</v>
      </c>
      <c r="H5" s="9">
        <f>IF(AND(YEAR(JanSun1+6)=Year,MONTH(JanSun1+6)=1),JanSun1+6, "")</f>
        <v>46389</v>
      </c>
      <c r="I5" s="4"/>
      <c r="J5" s="3" t="str">
        <f>IF(AND(YEAR(AprSun1)=Year,MONTH(AprSun1)=4),AprSun1, "")</f>
        <v/>
      </c>
      <c r="K5" s="3" t="str">
        <f>IF(AND(YEAR(AprSun1+1)=Year,MONTH(AprSun1+1)=4),AprSun1+1, "")</f>
        <v/>
      </c>
      <c r="L5" s="3" t="str">
        <f>IF(AND(YEAR(AprSun1+2)=Year,MONTH(AprSun1+2)=4),AprSun1+2, "")</f>
        <v/>
      </c>
      <c r="M5" s="3" t="str">
        <f>IF(AND(YEAR(AprSun1+3)=Year,MONTH(AprSun1+3)=4),AprSun1+3, "")</f>
        <v/>
      </c>
      <c r="N5" s="8">
        <f>IF(AND(YEAR(AprSun1+4)=Year,MONTH(AprSun1+4)=4),AprSun1+4, "")</f>
        <v>46478</v>
      </c>
      <c r="O5" s="8">
        <f>IF(AND(YEAR(AprSun1+5)=Year,MONTH(AprSun1+5)=4),AprSun1+5, "")</f>
        <v>46479</v>
      </c>
      <c r="P5" s="7">
        <f>IF(AND(YEAR(AprSun1+6)=Year,MONTH(AprSun1+6)=4),AprSun1+6, "")</f>
        <v>46480</v>
      </c>
      <c r="Q5" s="4"/>
      <c r="R5" s="3" t="str">
        <f>IF(AND(YEAR(JulSun1)=Year,MONTH(JulSun1)=7),JulSun1, "")</f>
        <v/>
      </c>
      <c r="S5" s="3" t="str">
        <f>IF(AND(YEAR(JulSun1+1)=Year,MONTH(JulSun1+1)=7),JulSun1+1, "")</f>
        <v/>
      </c>
      <c r="T5" s="3" t="str">
        <f>IF(AND(YEAR(JulSun1+2)=Year,MONTH(JulSun1+2)=7),JulSun1+2, "")</f>
        <v/>
      </c>
      <c r="U5" s="3" t="str">
        <f>IF(AND(YEAR(JulSun1+3)=Year,MONTH(JulSun1+3)=7),JulSun1+3, "")</f>
        <v/>
      </c>
      <c r="V5" s="2">
        <f>IF(AND(YEAR(JulSun1+4)=Year,MONTH(JulSun1+4)=7),JulSun1+4, "")</f>
        <v>46569</v>
      </c>
      <c r="W5" s="3">
        <f>IF(AND(YEAR(JulSun1+5)=Year,MONTH(JulSun1+5)=7),JulSun1+5, "")</f>
        <v>46570</v>
      </c>
      <c r="X5" s="20">
        <f>IF(AND(YEAR(JulSun1+6)=Year,MONTH(JulSun1+6)=7),JulSun1+6, "")</f>
        <v>46571</v>
      </c>
      <c r="Y5" s="4"/>
      <c r="Z5" s="3" t="str">
        <f>IF(AND(YEAR(OctSun1)=Year,MONTH(OctSun1)=10),OctSun1, "")</f>
        <v/>
      </c>
      <c r="AA5" s="3" t="str">
        <f>IF(AND(YEAR(OctSun1+1)=Year,MONTH(OctSun1+1)=10),OctSun1+1, "")</f>
        <v/>
      </c>
      <c r="AB5" s="3" t="str">
        <f>IF(AND(YEAR(OctSun1+2)=Year,MONTH(OctSun1+2)=10),OctSun1+2, "")</f>
        <v/>
      </c>
      <c r="AC5" s="3" t="str">
        <f>IF(AND(YEAR(OctSun1+3)=Year,MONTH(OctSun1+3)=10),OctSun1+3, "")</f>
        <v/>
      </c>
      <c r="AD5" s="3" t="str">
        <f>IF(AND(YEAR(OctSun1+4)=Year,MONTH(OctSun1+4)=10),OctSun1+4, "")</f>
        <v/>
      </c>
      <c r="AE5" s="3">
        <f>IF(AND(YEAR(OctSun1+5)=Year,MONTH(OctSun1+5)=10),OctSun1+5, "")</f>
        <v>46661</v>
      </c>
      <c r="AF5" s="7">
        <f>IF(AND(YEAR(OctSun1+6)=Year,MONTH(OctSun1+6)=10),OctSun1+6, "")</f>
        <v>46662</v>
      </c>
    </row>
    <row r="6" spans="1:32" ht="18" customHeight="1" x14ac:dyDescent="0.25">
      <c r="B6" s="8">
        <f>IF(AND(YEAR(JanSun1+7)=Year,MONTH(JanSun1+7)=1),JanSun1+7, "")</f>
        <v>46390</v>
      </c>
      <c r="C6" s="8">
        <f>IF(AND(YEAR(JanSun1+8)=Year,MONTH(JanSun1+8)=1),JanSun1+8, "")</f>
        <v>46391</v>
      </c>
      <c r="D6" s="8">
        <f>IF(AND(YEAR(JanSun1+9)=Year,MONTH(JanSun1+9)=1),JanSun1+9, "")</f>
        <v>46392</v>
      </c>
      <c r="E6" s="8">
        <f>IF(AND(YEAR(JanSun1+10)=Year,MONTH(JanSun1+10)=1),JanSun1+10, "")</f>
        <v>46393</v>
      </c>
      <c r="F6" s="8">
        <f>IF(AND(YEAR(JanSun1+11)=Year,MONTH(JanSun1+11)=1),JanSun1+11, "")</f>
        <v>46394</v>
      </c>
      <c r="G6" s="8">
        <f>IF(AND(YEAR(JanSun1+12)=Year,MONTH(JanSun1+12)=1),JanSun1+12, "")</f>
        <v>46395</v>
      </c>
      <c r="H6" s="7">
        <f>IF(AND(YEAR(JanSun1+13)=Year,MONTH(JanSun1+13)=1),JanSun1+13, "")</f>
        <v>46396</v>
      </c>
      <c r="I6" s="4"/>
      <c r="J6" s="6">
        <f>IF(AND(YEAR(AprSun1+7)=Year,MONTH(AprSun1+7)=4),AprSun1+7, "")</f>
        <v>46481</v>
      </c>
      <c r="K6" s="3">
        <f>IF(AND(YEAR(AprSun1+8)=Year,MONTH(AprSun1+8)=4),AprSun1+8, "")</f>
        <v>46482</v>
      </c>
      <c r="L6" s="3">
        <f>IF(AND(YEAR(AprSun1+9)=Year,MONTH(AprSun1+9)=4),AprSun1+9, "")</f>
        <v>46483</v>
      </c>
      <c r="M6" s="3">
        <f>IF(AND(YEAR(AprSun1+10)=Year,MONTH(AprSun1+10)=4),AprSun1+10, "")</f>
        <v>46484</v>
      </c>
      <c r="N6" s="2">
        <f>IF(AND(YEAR(AprSun1+11)=Year,MONTH(AprSun1+11)=4),AprSun1+11, "")</f>
        <v>46485</v>
      </c>
      <c r="O6" s="3">
        <f>IF(AND(YEAR(AprSun1+12)=Year,MONTH(AprSun1+12)=4),AprSun1+12, "")</f>
        <v>46486</v>
      </c>
      <c r="P6" s="3">
        <f>IF(AND(YEAR(AprSun1+13)=Year,MONTH(AprSun1+13)=4),AprSun1+13, "")</f>
        <v>46487</v>
      </c>
      <c r="Q6" s="4"/>
      <c r="R6" s="16">
        <f>IF(AND(YEAR(JulSun1+7)=Year,MONTH(JulSun1+7)=7),JulSun1+7, "")</f>
        <v>46572</v>
      </c>
      <c r="S6" s="3">
        <f>IF(AND(YEAR(JulSun1+8)=Year,MONTH(JulSun1+8)=7),JulSun1+8, "")</f>
        <v>46573</v>
      </c>
      <c r="T6" s="3">
        <f>IF(AND(YEAR(JulSun1+9)=Year,MONTH(JulSun1+9)=7),JulSun1+9, "")</f>
        <v>46574</v>
      </c>
      <c r="U6" s="3">
        <f>IF(AND(YEAR(JulSun1+10)=Year,MONTH(JulSun1+10)=7),JulSun1+10, "")</f>
        <v>46575</v>
      </c>
      <c r="V6" s="3">
        <f>IF(AND(YEAR(JulSun1+11)=Year,MONTH(JulSun1+11)=7),JulSun1+11, "")</f>
        <v>46576</v>
      </c>
      <c r="W6" s="3">
        <f>IF(AND(YEAR(JulSun1+12)=Year,MONTH(JulSun1+12)=7),JulSun1+12, "")</f>
        <v>46577</v>
      </c>
      <c r="X6" s="7">
        <f>IF(AND(YEAR(JulSun1+13)=Year,MONTH(JulSun1+13)=7),JulSun1+13, "")</f>
        <v>46578</v>
      </c>
      <c r="Y6" s="4"/>
      <c r="Z6" s="6">
        <f>IF(AND(YEAR(OctSun1+7)=Year,MONTH(OctSun1+7)=10),OctSun1+7, "")</f>
        <v>46663</v>
      </c>
      <c r="AA6" s="8">
        <f>IF(AND(YEAR(OctSun1+8)=Year,MONTH(OctSun1+8)=10),OctSun1+8, "")</f>
        <v>46664</v>
      </c>
      <c r="AB6" s="8">
        <f>IF(AND(YEAR(OctSun1+9)=Year,MONTH(OctSun1+9)=10),OctSun1+9, "")</f>
        <v>46665</v>
      </c>
      <c r="AC6" s="8">
        <f>IF(AND(YEAR(OctSun1+10)=Year,MONTH(OctSun1+10)=10),OctSun1+10, "")</f>
        <v>46666</v>
      </c>
      <c r="AD6" s="2">
        <f>IF(AND(YEAR(OctSun1+11)=Year,MONTH(OctSun1+11)=10),OctSun1+11, "")</f>
        <v>46667</v>
      </c>
      <c r="AE6" s="8">
        <f>IF(AND(YEAR(OctSun1+12)=Year,MONTH(OctSun1+12)=10),OctSun1+12, "")</f>
        <v>46668</v>
      </c>
      <c r="AF6" s="8">
        <f>IF(AND(YEAR(OctSun1+13)=Year,MONTH(OctSun1+13)=10),OctSun1+13, "")</f>
        <v>46669</v>
      </c>
    </row>
    <row r="7" spans="1:32" ht="18" customHeight="1" x14ac:dyDescent="0.25">
      <c r="B7" s="6">
        <f>IF(AND(YEAR(JanSun1+14)=Year,MONTH(JanSun1+14)=1),JanSun1+14, "")</f>
        <v>46397</v>
      </c>
      <c r="C7" s="3">
        <f>IF(AND(YEAR(JanSun1+15)=Year,MONTH(JanSun1+15)=1),JanSun1+15, "")</f>
        <v>46398</v>
      </c>
      <c r="D7" s="3">
        <f>IF(AND(YEAR(JanSun1+16)=Year,MONTH(JanSun1+16)=1),JanSun1+16, "")</f>
        <v>46399</v>
      </c>
      <c r="E7" s="3">
        <f>IF(AND(YEAR(JanSun1+17)=Year,MONTH(JanSun1+17)=1),JanSun1+17, "")</f>
        <v>46400</v>
      </c>
      <c r="F7" s="2">
        <f>IF(AND(YEAR(JanSun1+18)=Year,MONTH(JanSun1+18)=1),JanSun1+18, "")</f>
        <v>46401</v>
      </c>
      <c r="G7" s="3">
        <f>IF(AND(YEAR(JanSun1+19)=Year,MONTH(JanSun1+19)=1),JanSun1+19, "")</f>
        <v>46402</v>
      </c>
      <c r="H7" s="3">
        <f>IF(AND(YEAR(JanSun1+20)=Year,MONTH(JanSun1+20)=1),JanSun1+20, "")</f>
        <v>46403</v>
      </c>
      <c r="I7" s="4"/>
      <c r="J7" s="3">
        <f>IF(AND(YEAR(AprSun1+14)=Year,MONTH(AprSun1+14)=4),AprSun1+14, "")</f>
        <v>46488</v>
      </c>
      <c r="K7" s="3">
        <f>IF(AND(YEAR(AprSun1+15)=Year,MONTH(AprSun1+15)=4),AprSun1+15, "")</f>
        <v>46489</v>
      </c>
      <c r="L7" s="3">
        <f>IF(AND(YEAR(AprSun1+16)=Year,MONTH(AprSun1+16)=4),AprSun1+16, "")</f>
        <v>46490</v>
      </c>
      <c r="M7" s="3">
        <f>IF(AND(YEAR(AprSun1+17)=Year,MONTH(AprSun1+17)=4),AprSun1+17, "")</f>
        <v>46491</v>
      </c>
      <c r="N7" s="3">
        <f>IF(AND(YEAR(AprSun1+18)=Year,MONTH(AprSun1+18)=4),AprSun1+18, "")</f>
        <v>46492</v>
      </c>
      <c r="O7" s="3">
        <f>IF(AND(YEAR(AprSun1+19)=Year,MONTH(AprSun1+19)=4),AprSun1+19, "")</f>
        <v>46493</v>
      </c>
      <c r="P7" s="7">
        <f>IF(AND(YEAR(AprSun1+20)=Year,MONTH(AprSun1+20)=4),AprSun1+20, "")</f>
        <v>46494</v>
      </c>
      <c r="Q7" s="4"/>
      <c r="R7" s="6">
        <f>IF(AND(YEAR(JulSun1+14)=Year,MONTH(JulSun1+14)=7),JulSun1+14, "")</f>
        <v>46579</v>
      </c>
      <c r="S7" s="8">
        <f>IF(AND(YEAR(JulSun1+15)=Year,MONTH(JulSun1+15)=7),JulSun1+15, "")</f>
        <v>46580</v>
      </c>
      <c r="T7" s="8">
        <f>IF(AND(YEAR(JulSun1+16)=Year,MONTH(JulSun1+16)=7),JulSun1+16, "")</f>
        <v>46581</v>
      </c>
      <c r="U7" s="8">
        <f>IF(AND(YEAR(JulSun1+17)=Year,MONTH(JulSun1+17)=7),JulSun1+17, "")</f>
        <v>46582</v>
      </c>
      <c r="V7" s="2">
        <f>IF(AND(YEAR(JulSun1+18)=Year,MONTH(JulSun1+18)=7),JulSun1+18, "")</f>
        <v>46583</v>
      </c>
      <c r="W7" s="8">
        <f>IF(AND(YEAR(JulSun1+19)=Year,MONTH(JulSun1+19)=7),JulSun1+19, "")</f>
        <v>46584</v>
      </c>
      <c r="X7" s="8">
        <f>IF(AND(YEAR(JulSun1+20)=Year,MONTH(JulSun1+20)=7),JulSun1+20, "")</f>
        <v>46585</v>
      </c>
      <c r="Y7" s="4"/>
      <c r="Z7" s="8">
        <f>IF(AND(YEAR(OctSun1+14)=Year,MONTH(OctSun1+14)=10),OctSun1+14, "")</f>
        <v>46670</v>
      </c>
      <c r="AA7" s="8">
        <f>IF(AND(YEAR(OctSun1+15)=Year,MONTH(OctSun1+15)=10),OctSun1+15, "")</f>
        <v>46671</v>
      </c>
      <c r="AB7" s="8">
        <f>IF(AND(YEAR(OctSun1+16)=Year,MONTH(OctSun1+16)=10),OctSun1+16, "")</f>
        <v>46672</v>
      </c>
      <c r="AC7" s="8">
        <f>IF(AND(YEAR(OctSun1+17)=Year,MONTH(OctSun1+17)=10),OctSun1+17, "")</f>
        <v>46673</v>
      </c>
      <c r="AD7" s="8">
        <f>IF(AND(YEAR(OctSun1+18)=Year,MONTH(OctSun1+18)=10),OctSun1+18, "")</f>
        <v>46674</v>
      </c>
      <c r="AE7" s="8">
        <f>IF(AND(YEAR(OctSun1+19)=Year,MONTH(OctSun1+19)=10),OctSun1+19, "")</f>
        <v>46675</v>
      </c>
      <c r="AF7" s="7">
        <f>IF(AND(YEAR(OctSun1+20)=Year,MONTH(OctSun1+20)=10),OctSun1+20, "")</f>
        <v>46676</v>
      </c>
    </row>
    <row r="8" spans="1:32" ht="18" customHeight="1" x14ac:dyDescent="0.25">
      <c r="B8" s="3">
        <f>IF(AND(YEAR(JanSun1+21)=Year,MONTH(JanSun1+21)=1),JanSun1+21, "")</f>
        <v>46404</v>
      </c>
      <c r="C8" s="3">
        <f>IF(AND(YEAR(JanSun1+22)=Year,MONTH(JanSun1+22)=1),JanSun1+22, "")</f>
        <v>46405</v>
      </c>
      <c r="D8" s="3">
        <f>IF(AND(YEAR(JanSun1+23)=Year,MONTH(JanSun1+23)=1),JanSun1+23, "")</f>
        <v>46406</v>
      </c>
      <c r="E8" s="3">
        <f>IF(AND(YEAR(JanSun1+24)=Year,MONTH(JanSun1+24)=1),JanSun1+24, "")</f>
        <v>46407</v>
      </c>
      <c r="F8" s="3">
        <f>IF(AND(YEAR(JanSun1+25)=Year,MONTH(JanSun1+25)=1),JanSun1+25, "")</f>
        <v>46408</v>
      </c>
      <c r="G8" s="3">
        <f>IF(AND(YEAR(JanSun1+26)=Year,MONTH(JanSun1+26)=1),JanSun1+26, "")</f>
        <v>46409</v>
      </c>
      <c r="H8" s="7">
        <f>IF(AND(YEAR(JanSun1+27)=Year,MONTH(JanSun1+27)=1),JanSun1+27, "")</f>
        <v>46410</v>
      </c>
      <c r="I8" s="4"/>
      <c r="J8" s="6">
        <f>IF(AND(YEAR(AprSun1+21)=Year,MONTH(AprSun1+21)=4),AprSun1+21, "")</f>
        <v>46495</v>
      </c>
      <c r="K8" s="8">
        <f>IF(AND(YEAR(AprSun1+22)=Year,MONTH(AprSun1+22)=4),AprSun1+22, "")</f>
        <v>46496</v>
      </c>
      <c r="L8" s="8">
        <f>IF(AND(YEAR(AprSun1+23)=Year,MONTH(AprSun1+23)=4),AprSun1+23, "")</f>
        <v>46497</v>
      </c>
      <c r="M8" s="8">
        <f>IF(AND(YEAR(AprSun1+24)=Year,MONTH(AprSun1+24)=4),AprSun1+24, "")</f>
        <v>46498</v>
      </c>
      <c r="N8" s="2">
        <f>IF(AND(YEAR(AprSun1+25)=Year,MONTH(AprSun1+25)=4),AprSun1+25, "")</f>
        <v>46499</v>
      </c>
      <c r="O8" s="8">
        <f>IF(AND(YEAR(AprSun1+26)=Year,MONTH(AprSun1+26)=4),AprSun1+26, "")</f>
        <v>46500</v>
      </c>
      <c r="P8" s="8">
        <f>IF(AND(YEAR(AprSun1+27)=Year,MONTH(AprSun1+27)=4),AprSun1+27, "")</f>
        <v>46501</v>
      </c>
      <c r="Q8" s="4"/>
      <c r="R8" s="8">
        <f>IF(AND(YEAR(JulSun1+21)=Year,MONTH(JulSun1+21)=7),JulSun1+21, "")</f>
        <v>46586</v>
      </c>
      <c r="S8" s="8">
        <f>IF(AND(YEAR(JulSun1+22)=Year,MONTH(JulSun1+22)=7),JulSun1+22, "")</f>
        <v>46587</v>
      </c>
      <c r="T8" s="8">
        <f>IF(AND(YEAR(JulSun1+23)=Year,MONTH(JulSun1+23)=7),JulSun1+23, "")</f>
        <v>46588</v>
      </c>
      <c r="U8" s="8">
        <f>IF(AND(YEAR(JulSun1+24)=Year,MONTH(JulSun1+24)=7),JulSun1+24, "")</f>
        <v>46589</v>
      </c>
      <c r="V8" s="8">
        <f>IF(AND(YEAR(JulSun1+25)=Year,MONTH(JulSun1+25)=7),JulSun1+25, "")</f>
        <v>46590</v>
      </c>
      <c r="W8" s="8">
        <f>IF(AND(YEAR(JulSun1+26)=Year,MONTH(JulSun1+26)=7),JulSun1+26, "")</f>
        <v>46591</v>
      </c>
      <c r="X8" s="7">
        <f>IF(AND(YEAR(JulSun1+27)=Year,MONTH(JulSun1+27)=7),JulSun1+27, "")</f>
        <v>46592</v>
      </c>
      <c r="Y8" s="4"/>
      <c r="Z8" s="6">
        <f>IF(AND(YEAR(OctSun1+21)=Year,MONTH(OctSun1+21)=10),OctSun1+21, "")</f>
        <v>46677</v>
      </c>
      <c r="AA8" s="3">
        <f>IF(AND(YEAR(OctSun1+22)=Year,MONTH(OctSun1+22)=10),OctSun1+22, "")</f>
        <v>46678</v>
      </c>
      <c r="AB8" s="3">
        <f>IF(AND(YEAR(OctSun1+23)=Year,MONTH(OctSun1+23)=10),OctSun1+23, "")</f>
        <v>46679</v>
      </c>
      <c r="AC8" s="3">
        <f>IF(AND(YEAR(OctSun1+24)=Year,MONTH(OctSun1+24)=10),OctSun1+24, "")</f>
        <v>46680</v>
      </c>
      <c r="AD8" s="2">
        <f>IF(AND(YEAR(OctSun1+25)=Year,MONTH(OctSun1+25)=10),OctSun1+25, "")</f>
        <v>46681</v>
      </c>
      <c r="AE8" s="3">
        <f>IF(AND(YEAR(OctSun1+26)=Year,MONTH(OctSun1+26)=10),OctSun1+26, "")</f>
        <v>46682</v>
      </c>
      <c r="AF8" s="3">
        <f>IF(AND(YEAR(OctSun1+27)=Year,MONTH(OctSun1+27)=10),OctSun1+27, "")</f>
        <v>46683</v>
      </c>
    </row>
    <row r="9" spans="1:32" ht="18" customHeight="1" x14ac:dyDescent="0.25">
      <c r="B9" s="6">
        <f>IF(AND(YEAR(JanSun1+28)=Year,MONTH(JanSun1+28)=1),JanSun1+28, "")</f>
        <v>46411</v>
      </c>
      <c r="C9" s="8">
        <f>IF(AND(YEAR(JanSun1+29)=Year,MONTH(JanSun1+29)=1),JanSun1+29, "")</f>
        <v>46412</v>
      </c>
      <c r="D9" s="8">
        <f>IF(AND(YEAR(JanSun1+30)=Year,MONTH(JanSun1+30)=1),JanSun1+30, "")</f>
        <v>46413</v>
      </c>
      <c r="E9" s="8">
        <f>IF(AND(YEAR(JanSun1+31)=Year,MONTH(JanSun1+31)=1),JanSun1+31, "")</f>
        <v>46414</v>
      </c>
      <c r="F9" s="2">
        <f>IF(AND(YEAR(JanSun1+32)=Year,MONTH(JanSun1+32)=1),JanSun1+32, "")</f>
        <v>46415</v>
      </c>
      <c r="G9" s="8">
        <f>IF(AND(YEAR(JanSun1+33)=Year,MONTH(JanSun1+33)=1),JanSun1+33, "")</f>
        <v>46416</v>
      </c>
      <c r="H9" s="8">
        <f>IF(AND(YEAR(JanSun1+34)=Year,MONTH(JanSun1+34)=1),JanSun1+34, "")</f>
        <v>46417</v>
      </c>
      <c r="I9" s="4"/>
      <c r="J9" s="8">
        <f>IF(AND(YEAR(AprSun1+28)=Year,MONTH(AprSun1+28)=4),AprSun1+28, "")</f>
        <v>46502</v>
      </c>
      <c r="K9" s="8">
        <f>IF(AND(YEAR(AprSun1+29)=Year,MONTH(AprSun1+29)=4),AprSun1+29, "")</f>
        <v>46503</v>
      </c>
      <c r="L9" s="8">
        <f>IF(AND(YEAR(AprSun1+30)=Year,MONTH(AprSun1+30)=4),AprSun1+30, "")</f>
        <v>46504</v>
      </c>
      <c r="M9" s="8">
        <f>IF(AND(YEAR(AprSun1+31)=Year,MONTH(AprSun1+31)=4),AprSun1+31, "")</f>
        <v>46505</v>
      </c>
      <c r="N9" s="8">
        <f>IF(AND(YEAR(AprSun1+32)=Year,MONTH(AprSun1+32)=4),AprSun1+32, "")</f>
        <v>46506</v>
      </c>
      <c r="O9" s="8">
        <f>IF(AND(YEAR(AprSun1+33)=Year,MONTH(AprSun1+33)=4),AprSun1+33, "")</f>
        <v>46507</v>
      </c>
      <c r="P9" s="3" t="str">
        <f>IF(AND(YEAR(AprSun1+34)=Year,MONTH(AprSun1+34)=4),AprSun1+34, "")</f>
        <v/>
      </c>
      <c r="Q9" s="4"/>
      <c r="R9" s="6">
        <f>IF(AND(YEAR(JulSun1+28)=Year,MONTH(JulSun1+28)=7),JulSun1+28, "")</f>
        <v>46593</v>
      </c>
      <c r="S9" s="3">
        <f>IF(AND(YEAR(JulSun1+29)=Year,MONTH(JulSun1+29)=7),JulSun1+29, "")</f>
        <v>46594</v>
      </c>
      <c r="T9" s="3">
        <f>IF(AND(YEAR(JulSun1+30)=Year,MONTH(JulSun1+30)=7),JulSun1+30, "")</f>
        <v>46595</v>
      </c>
      <c r="U9" s="3">
        <f>IF(AND(YEAR(JulSun1+31)=Year,MONTH(JulSun1+31)=7),JulSun1+31, "")</f>
        <v>46596</v>
      </c>
      <c r="V9" s="23">
        <f>IF(AND(YEAR(JulSun1+32)=Year,MONTH(JulSun1+32)=7),JulSun1+32, "")</f>
        <v>46597</v>
      </c>
      <c r="W9" s="3">
        <f>IF(AND(YEAR(JulSun1+33)=Year,MONTH(JulSun1+33)=7),JulSun1+33, "")</f>
        <v>46598</v>
      </c>
      <c r="X9" s="3">
        <f>IF(AND(YEAR(JulSun1+34)=Year,MONTH(JulSun1+34)=7),JulSun1+34, "")</f>
        <v>46599</v>
      </c>
      <c r="Y9" s="4"/>
      <c r="Z9" s="3">
        <f>IF(AND(YEAR(OctSun1+28)=Year,MONTH(OctSun1+28)=10),OctSun1+28, "")</f>
        <v>46684</v>
      </c>
      <c r="AA9" s="3">
        <f>IF(AND(YEAR(OctSun1+29)=Year,MONTH(OctSun1+29)=10),OctSun1+29, "")</f>
        <v>46685</v>
      </c>
      <c r="AB9" s="3">
        <f>IF(AND(YEAR(OctSun1+30)=Year,MONTH(OctSun1+30)=10),OctSun1+30, "")</f>
        <v>46686</v>
      </c>
      <c r="AC9" s="3">
        <f>IF(AND(YEAR(OctSun1+31)=Year,MONTH(OctSun1+31)=10),OctSun1+31, "")</f>
        <v>46687</v>
      </c>
      <c r="AD9" s="3">
        <f>IF(AND(YEAR(OctSun1+32)=Year,MONTH(OctSun1+32)=10),OctSun1+32, "")</f>
        <v>46688</v>
      </c>
      <c r="AE9" s="3">
        <f>IF(AND(YEAR(OctSun1+33)=Year,MONTH(OctSun1+33)=10),OctSun1+33, "")</f>
        <v>46689</v>
      </c>
      <c r="AF9" s="7">
        <f>IF(AND(YEAR(OctSun1+34)=Year,MONTH(OctSun1+34)=10),OctSun1+34, "")</f>
        <v>46690</v>
      </c>
    </row>
    <row r="10" spans="1:32" ht="18" customHeight="1" x14ac:dyDescent="0.25">
      <c r="B10" s="8">
        <f>IF(AND(YEAR(JanSun1+35)=Year,MONTH(JanSun1+35)=1),JanSun1+35, "")</f>
        <v>46418</v>
      </c>
      <c r="C10" s="3" t="str">
        <f>IF(AND(YEAR(JanSun1+36)=Year,MONTH(JanSun1+36)=1),JanSun1+36, "")</f>
        <v/>
      </c>
      <c r="D10" s="3" t="str">
        <f>IF(AND(YEAR(JanSun1+37)=Year,MONTH(JanSun1+37)=1),JanSun1+37, "")</f>
        <v/>
      </c>
      <c r="E10" s="3" t="str">
        <f>IF(AND(YEAR(JanSun1+38)=Year,MONTH(JanSun1+38)=1),JanSun1+38, "")</f>
        <v/>
      </c>
      <c r="F10" s="3" t="str">
        <f>IF(AND(YEAR(JanSun1+39)=Year,MONTH(JanSun1+39)=1),JanSun1+39, "")</f>
        <v/>
      </c>
      <c r="G10" s="3" t="str">
        <f>IF(AND(YEAR(JanSun1+40)=Year,MONTH(JanSun1+40)=1),JanSun1+40, "")</f>
        <v/>
      </c>
      <c r="H10" s="3" t="str">
        <f>IF(AND(YEAR(JanSun1+41)=Year,MONTH(JanSun1+41)=1),JanSun1+41, "")</f>
        <v/>
      </c>
      <c r="I10" s="4"/>
      <c r="J10" s="3" t="str">
        <f>IF(AND(YEAR(AprSun1+35)=Year,MONTH(AprSun1+35)=4),AprSun1+35, "")</f>
        <v/>
      </c>
      <c r="K10" s="3" t="str">
        <f>IF(AND(YEAR(AprSun1+36)=Year,MONTH(AprSun1+36)=4),AprSun1+36, "")</f>
        <v/>
      </c>
      <c r="L10" s="3" t="str">
        <f>IF(AND(YEAR(AprSun1+37)=Year,MONTH(AprSun1+37)=4),AprSun1+37, "")</f>
        <v/>
      </c>
      <c r="M10" s="3" t="str">
        <f>IF(AND(YEAR(AprSun1+38)=Year,MONTH(AprSun1+38)=4),AprSun1+38, "")</f>
        <v/>
      </c>
      <c r="N10" s="3" t="str">
        <f>IF(AND(YEAR(AprSun1+39)=Year,MONTH(AprSun1+39)=4),AprSun1+39, "")</f>
        <v/>
      </c>
      <c r="O10" s="3" t="str">
        <f>IF(AND(YEAR(AprSun1+40)=Year,MONTH(AprSun1+40)=4),AprSun1+40, "")</f>
        <v/>
      </c>
      <c r="P10" s="3" t="str">
        <f>IF(AND(YEAR(AprSun1+41)=Year,MONTH(AprSun1+41)=4),AprSun1+41, "")</f>
        <v/>
      </c>
      <c r="Q10" s="4"/>
      <c r="R10" s="3" t="str">
        <f>IF(AND(YEAR(JulSun1+35)=Year,MONTH(JulSun1+35)=7),JulSun1+35, "")</f>
        <v/>
      </c>
      <c r="S10" s="3" t="str">
        <f>IF(AND(YEAR(JulSun1+36)=Year,MONTH(JulSun1+36)=7),JulSun1+36, "")</f>
        <v/>
      </c>
      <c r="T10" s="3" t="str">
        <f>IF(AND(YEAR(JulSun1+37)=Year,MONTH(JulSun1+37)=7),JulSun1+37, "")</f>
        <v/>
      </c>
      <c r="U10" s="3" t="str">
        <f>IF(AND(YEAR(JulSun1+38)=Year,MONTH(JulSun1+38)=7),JulSun1+38, "")</f>
        <v/>
      </c>
      <c r="V10" s="3" t="str">
        <f>IF(AND(YEAR(JulSun1+39)=Year,MONTH(JulSun1+39)=7),JulSun1+39, "")</f>
        <v/>
      </c>
      <c r="W10" s="3" t="str">
        <f>IF(AND(YEAR(JulSun1+40)=Year,MONTH(JulSun1+40)=7),JulSun1+40, "")</f>
        <v/>
      </c>
      <c r="X10" s="3" t="str">
        <f>IF(AND(YEAR(JulSun1+41)=Year,MONTH(JulSun1+41)=7),JulSun1+41, "")</f>
        <v/>
      </c>
      <c r="Y10" s="4"/>
      <c r="Z10" s="6">
        <f>IF(AND(YEAR(OctSun1+35)=Year,MONTH(OctSun1+35)=10),OctSun1+35, "")</f>
        <v>46691</v>
      </c>
      <c r="AA10" s="3" t="str">
        <f>IF(AND(YEAR(OctSun1+36)=Year,MONTH(OctSun1+36)=10),OctSun1+36, "")</f>
        <v/>
      </c>
      <c r="AB10" s="3" t="str">
        <f>IF(AND(YEAR(OctSun1+37)=Year,MONTH(OctSun1+37)=10),OctSun1+37, "")</f>
        <v/>
      </c>
      <c r="AC10" s="3" t="str">
        <f>IF(AND(YEAR(OctSun1+38)=Year,MONTH(OctSun1+38)=10),OctSun1+38, "")</f>
        <v/>
      </c>
      <c r="AD10" s="3" t="str">
        <f>IF(AND(YEAR(OctSun1+39)=Year,MONTH(OctSun1+39)=10),OctSun1+39, "")</f>
        <v/>
      </c>
      <c r="AE10" s="3" t="str">
        <f>IF(AND(YEAR(OctSun1+40)=Year,MONTH(OctSun1+40)=10),OctSun1+40, "")</f>
        <v/>
      </c>
      <c r="AF10" s="3" t="str">
        <f>IF(AND(YEAR(OctSun1+41)=Year,MONTH(OctSun1+41)=10),OctSun1+41, "")</f>
        <v/>
      </c>
    </row>
    <row r="11" spans="1:32" ht="18" customHeight="1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8" customHeight="1" x14ac:dyDescent="0.25">
      <c r="B12" s="32" t="s">
        <v>1</v>
      </c>
      <c r="C12" s="32"/>
      <c r="D12" s="32"/>
      <c r="E12" s="32"/>
      <c r="F12" s="32"/>
      <c r="G12" s="32"/>
      <c r="H12" s="32"/>
      <c r="I12" s="4"/>
      <c r="J12" s="32" t="s">
        <v>4</v>
      </c>
      <c r="K12" s="32"/>
      <c r="L12" s="32"/>
      <c r="M12" s="32"/>
      <c r="N12" s="32"/>
      <c r="O12" s="32"/>
      <c r="P12" s="32"/>
      <c r="Q12" s="4"/>
      <c r="R12" s="32" t="s">
        <v>9</v>
      </c>
      <c r="S12" s="32"/>
      <c r="T12" s="32"/>
      <c r="U12" s="32"/>
      <c r="V12" s="32"/>
      <c r="W12" s="32"/>
      <c r="X12" s="32"/>
      <c r="Y12" s="4"/>
      <c r="Z12" s="32" t="s">
        <v>10</v>
      </c>
      <c r="AA12" s="32"/>
      <c r="AB12" s="32"/>
      <c r="AC12" s="32"/>
      <c r="AD12" s="32"/>
      <c r="AE12" s="32"/>
      <c r="AF12" s="32"/>
    </row>
    <row r="13" spans="1:32" ht="18" customHeight="1" x14ac:dyDescent="0.25">
      <c r="B13" s="5" t="s">
        <v>12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4"/>
      <c r="J13" s="5" t="s">
        <v>12</v>
      </c>
      <c r="K13" s="5" t="s">
        <v>13</v>
      </c>
      <c r="L13" s="5" t="s">
        <v>14</v>
      </c>
      <c r="M13" s="5" t="s">
        <v>15</v>
      </c>
      <c r="N13" s="5" t="s">
        <v>16</v>
      </c>
      <c r="O13" s="5" t="s">
        <v>17</v>
      </c>
      <c r="P13" s="5" t="s">
        <v>18</v>
      </c>
      <c r="Q13" s="4"/>
      <c r="R13" s="5" t="s">
        <v>12</v>
      </c>
      <c r="S13" s="5" t="s">
        <v>13</v>
      </c>
      <c r="T13" s="5" t="s">
        <v>14</v>
      </c>
      <c r="U13" s="5" t="s">
        <v>15</v>
      </c>
      <c r="V13" s="5" t="s">
        <v>16</v>
      </c>
      <c r="W13" s="5" t="s">
        <v>17</v>
      </c>
      <c r="X13" s="5" t="s">
        <v>18</v>
      </c>
      <c r="Y13" s="4"/>
      <c r="Z13" s="5" t="s">
        <v>12</v>
      </c>
      <c r="AA13" s="5" t="s">
        <v>13</v>
      </c>
      <c r="AB13" s="5" t="s">
        <v>14</v>
      </c>
      <c r="AC13" s="5" t="s">
        <v>15</v>
      </c>
      <c r="AD13" s="5" t="s">
        <v>16</v>
      </c>
      <c r="AE13" s="5" t="s">
        <v>17</v>
      </c>
      <c r="AF13" s="5" t="s">
        <v>18</v>
      </c>
    </row>
    <row r="14" spans="1:32" ht="18" customHeight="1" x14ac:dyDescent="0.25">
      <c r="B14" s="3" t="str">
        <f>IF(AND(YEAR(FebSun1)=Year,MONTH(FebSun1)=2),FebSun1, "")</f>
        <v/>
      </c>
      <c r="C14" s="8">
        <f>IF(AND(YEAR(FebSun1+1)=Year,MONTH(FebSun1+1)=2),FebSun1+1, "")</f>
        <v>46419</v>
      </c>
      <c r="D14" s="8">
        <f>IF(AND(YEAR(FebSun1+2)=Year,MONTH(FebSun1+2)=2),FebSun1+2, "")</f>
        <v>46420</v>
      </c>
      <c r="E14" s="8">
        <f>IF(AND(YEAR(FebSun1+3)=Year,MONTH(FebSun1+3)=2),FebSun1+3, "")</f>
        <v>46421</v>
      </c>
      <c r="F14" s="8">
        <f>IF(AND(YEAR(FebSun1+4)=Year,MONTH(FebSun1+4)=2),FebSun1+4, "")</f>
        <v>46422</v>
      </c>
      <c r="G14" s="8">
        <f>IF(AND(YEAR(FebSun1+5)=Year,MONTH(FebSun1+5)=2),FebSun1+5, "")</f>
        <v>46423</v>
      </c>
      <c r="H14" s="7">
        <f>IF(AND(YEAR(FebSun1+6)=Year,MONTH(FebSun1+6)=2),FebSun1+6, "")</f>
        <v>46424</v>
      </c>
      <c r="I14" s="4"/>
      <c r="J14" s="3" t="str">
        <f>IF(AND(YEAR(MaySun1)=Year,MONTH(MaySun1)=5),MaySun1, "")</f>
        <v/>
      </c>
      <c r="K14" s="3" t="str">
        <f>IF(AND(YEAR(MaySun1+1)=Year,MONTH(MaySun1+1)=5),MaySun1+1, "")</f>
        <v/>
      </c>
      <c r="L14" s="3" t="str">
        <f>IF(AND(YEAR(MaySun1+2)=Year,MONTH(MaySun1+2)=5),MaySun1+2, "")</f>
        <v/>
      </c>
      <c r="M14" s="3" t="str">
        <f>IF(AND(YEAR(MaySun1+3)=Year,MONTH(MaySun1+3)=5),MaySun1+3, "")</f>
        <v/>
      </c>
      <c r="N14" s="3" t="str">
        <f>IF(AND(YEAR(MaySun1+4)=Year,MONTH(MaySun1+4)=5),MaySun1+4, "")</f>
        <v/>
      </c>
      <c r="O14" s="3" t="str">
        <f>IF(AND(YEAR(MaySun1+5)=Year,MONTH(MaySun1+5)=5),MaySun1+5, "")</f>
        <v/>
      </c>
      <c r="P14" s="7">
        <f>IF(AND(YEAR(MaySun1+6)=Year,MONTH(MaySun1+6)=5),MaySun1+6, "")</f>
        <v>46508</v>
      </c>
      <c r="Q14" s="4"/>
      <c r="R14" s="3">
        <f>IF(AND(YEAR(AugSun1)=Year,MONTH(AugSun1)=8),AugSun1, "")</f>
        <v>46600</v>
      </c>
      <c r="S14" s="3">
        <f>IF(AND(YEAR(AugSun1+1)=Year,MONTH(AugSun1+1)=8),AugSun1+1, "")</f>
        <v>46601</v>
      </c>
      <c r="T14" s="3">
        <f>IF(AND(YEAR(AugSun1+2)=Year,MONTH(AugSun1+2)=8),AugSun1+2, "")</f>
        <v>46602</v>
      </c>
      <c r="U14" s="3">
        <f>IF(AND(YEAR(AugSun1+3)=Year,MONTH(AugSun1+3)=8),AugSun1+3, "")</f>
        <v>46603</v>
      </c>
      <c r="V14" s="3">
        <f>IF(AND(YEAR(AugSun1+4)=Year,MONTH(AugSun1+4)=8),AugSun1+4, "")</f>
        <v>46604</v>
      </c>
      <c r="W14" s="3">
        <f>IF(AND(YEAR(AugSun1+5)=Year,MONTH(AugSun1+5)=8),AugSun1+5, "")</f>
        <v>46605</v>
      </c>
      <c r="X14" s="7">
        <f>IF(AND(YEAR(AugSun1+6)=Year,MONTH(AugSun1+6)=8),AugSun1+6, "")</f>
        <v>46606</v>
      </c>
      <c r="Y14" s="4"/>
      <c r="Z14" s="3" t="str">
        <f>IF(AND(YEAR(NovSun1)=Year,MONTH(NovSun1)=11),NovSun1, "")</f>
        <v/>
      </c>
      <c r="AA14" s="8">
        <f>IF(AND(YEAR(NovSun1+1)=Year,MONTH(NovSun1+1)=11),NovSun1+1, "")</f>
        <v>46692</v>
      </c>
      <c r="AB14" s="8">
        <f>IF(AND(YEAR(NovSun1+2)=Year,MONTH(NovSun1+2)=11),NovSun1+2, "")</f>
        <v>46693</v>
      </c>
      <c r="AC14" s="8">
        <f>IF(AND(YEAR(NovSun1+3)=Year,MONTH(NovSun1+3)=11),NovSun1+3, "")</f>
        <v>46694</v>
      </c>
      <c r="AD14" s="2">
        <f>IF(AND(YEAR(NovSun1+4)=Year,MONTH(NovSun1+4)=11),NovSun1+4, "")</f>
        <v>46695</v>
      </c>
      <c r="AE14" s="8">
        <f>IF(AND(YEAR(NovSun1+5)=Year,MONTH(NovSun1+5)=11),NovSun1+5, "")</f>
        <v>46696</v>
      </c>
      <c r="AF14" s="8">
        <f>IF(AND(YEAR(NovSun1+6)=Year,MONTH(NovSun1+6)=11),NovSun1+6, "")</f>
        <v>46697</v>
      </c>
    </row>
    <row r="15" spans="1:32" ht="18" customHeight="1" x14ac:dyDescent="0.25">
      <c r="B15" s="6">
        <f>IF(AND(YEAR(FebSun1+7)=Year,MONTH(FebSun1+7)=2),FebSun1+7, "")</f>
        <v>46425</v>
      </c>
      <c r="C15" s="3">
        <f>IF(AND(YEAR(FebSun1+8)=Year,MONTH(FebSun1+8)=2),FebSun1+8, "")</f>
        <v>46426</v>
      </c>
      <c r="D15" s="3">
        <f>IF(AND(YEAR(FebSun1+9)=Year,MONTH(FebSun1+9)=2),FebSun1+9, "")</f>
        <v>46427</v>
      </c>
      <c r="E15" s="3">
        <f>IF(AND(YEAR(FebSun1+10)=Year,MONTH(FebSun1+10)=2),FebSun1+10, "")</f>
        <v>46428</v>
      </c>
      <c r="F15" s="2">
        <f>IF(AND(YEAR(FebSun1+11)=Year,MONTH(FebSun1+11)=2),FebSun1+11, "")</f>
        <v>46429</v>
      </c>
      <c r="G15" s="3">
        <f>IF(AND(YEAR(FebSun1+12)=Year,MONTH(FebSun1+12)=2),FebSun1+12, "")</f>
        <v>46430</v>
      </c>
      <c r="H15" s="3">
        <f>IF(AND(YEAR(FebSun1+13)=Year,MONTH(FebSun1+13)=2),FebSun1+13, "")</f>
        <v>46431</v>
      </c>
      <c r="I15" s="4"/>
      <c r="J15" s="6">
        <f>IF(AND(YEAR(MaySun1+7)=Year,MONTH(MaySun1+7)=5),MaySun1+7, "")</f>
        <v>46509</v>
      </c>
      <c r="K15" s="3">
        <f>IF(AND(YEAR(MaySun1+8)=Year,MONTH(MaySun1+8)=5),MaySun1+8, "")</f>
        <v>46510</v>
      </c>
      <c r="L15" s="3">
        <f>IF(AND(YEAR(MaySun1+9)=Year,MONTH(MaySun1+9)=5),MaySun1+9, "")</f>
        <v>46511</v>
      </c>
      <c r="M15" s="3">
        <f>IF(AND(YEAR(MaySun1+10)=Year,MONTH(MaySun1+10)=5),MaySun1+10, "")</f>
        <v>46512</v>
      </c>
      <c r="N15" s="2">
        <f>IF(AND(YEAR(MaySun1+11)=Year,MONTH(MaySun1+11)=5),MaySun1+11, "")</f>
        <v>46513</v>
      </c>
      <c r="O15" s="3">
        <f>IF(AND(YEAR(MaySun1+12)=Year,MONTH(MaySun1+12)=5),MaySun1+12, "")</f>
        <v>46514</v>
      </c>
      <c r="P15" s="3">
        <f>IF(AND(YEAR(MaySun1+13)=Year,MONTH(MaySun1+13)=5),MaySun1+13, "")</f>
        <v>46515</v>
      </c>
      <c r="Q15" s="4"/>
      <c r="R15" s="6">
        <f>IF(AND(YEAR(AugSun1+7)=Year,MONTH(AugSun1+7)=8),AugSun1+7, "")</f>
        <v>46607</v>
      </c>
      <c r="S15" s="8">
        <f>IF(AND(YEAR(AugSun1+8)=Year,MONTH(AugSun1+8)=8),AugSun1+8, "")</f>
        <v>46608</v>
      </c>
      <c r="T15" s="8">
        <f>IF(AND(YEAR(AugSun1+9)=Year,MONTH(AugSun1+9)=8),AugSun1+9, "")</f>
        <v>46609</v>
      </c>
      <c r="U15" s="8">
        <f>IF(AND(YEAR(AugSun1+10)=Year,MONTH(AugSun1+10)=8),AugSun1+10, "")</f>
        <v>46610</v>
      </c>
      <c r="V15" s="2">
        <f>IF(AND(YEAR(AugSun1+11)=Year,MONTH(AugSun1+11)=8),AugSun1+11, "")</f>
        <v>46611</v>
      </c>
      <c r="W15" s="8">
        <f>IF(AND(YEAR(AugSun1+12)=Year,MONTH(AugSun1+12)=8),AugSun1+12, "")</f>
        <v>46612</v>
      </c>
      <c r="X15" s="8">
        <f>IF(AND(YEAR(AugSun1+13)=Year,MONTH(AugSun1+13)=8),AugSun1+13, "")</f>
        <v>46613</v>
      </c>
      <c r="Y15" s="4"/>
      <c r="Z15" s="8">
        <f>IF(AND(YEAR(NovSun1+7)=Year,MONTH(NovSun1+7)=11),NovSun1+7, "")</f>
        <v>46698</v>
      </c>
      <c r="AA15" s="8">
        <f>IF(AND(YEAR(NovSun1+8)=Year,MONTH(NovSun1+8)=11),NovSun1+8, "")</f>
        <v>46699</v>
      </c>
      <c r="AB15" s="8">
        <f>IF(AND(YEAR(NovSun1+9)=Year,MONTH(NovSun1+9)=11),NovSun1+9, "")</f>
        <v>46700</v>
      </c>
      <c r="AC15" s="8">
        <f>IF(AND(YEAR(NovSun1+10)=Year,MONTH(NovSun1+10)=11),NovSun1+10, "")</f>
        <v>46701</v>
      </c>
      <c r="AD15" s="8">
        <f>IF(AND(YEAR(NovSun1+11)=Year,MONTH(NovSun1+11)=11),NovSun1+11, "")</f>
        <v>46702</v>
      </c>
      <c r="AE15" s="8">
        <f>IF(AND(YEAR(NovSun1+12)=Year,MONTH(NovSun1+12)=11),NovSun1+12, "")</f>
        <v>46703</v>
      </c>
      <c r="AF15" s="7">
        <f>IF(AND(YEAR(NovSun1+13)=Year,MONTH(NovSun1+13)=11),NovSun1+13, "")</f>
        <v>46704</v>
      </c>
    </row>
    <row r="16" spans="1:32" ht="18" customHeight="1" x14ac:dyDescent="0.25">
      <c r="B16" s="3">
        <f>IF(AND(YEAR(FebSun1+14)=Year,MONTH(FebSun1+14)=2),FebSun1+14, "")</f>
        <v>46432</v>
      </c>
      <c r="C16" s="3">
        <f>IF(AND(YEAR(FebSun1+15)=Year,MONTH(FebSun1+15)=2),FebSun1+15, "")</f>
        <v>46433</v>
      </c>
      <c r="D16" s="3">
        <f>IF(AND(YEAR(FebSun1+16)=Year,MONTH(FebSun1+16)=2),FebSun1+16, "")</f>
        <v>46434</v>
      </c>
      <c r="E16" s="3">
        <f>IF(AND(YEAR(FebSun1+17)=Year,MONTH(FebSun1+17)=2),FebSun1+17, "")</f>
        <v>46435</v>
      </c>
      <c r="F16" s="3">
        <f>IF(AND(YEAR(FebSun1+18)=Year,MONTH(FebSun1+18)=2),FebSun1+18, "")</f>
        <v>46436</v>
      </c>
      <c r="G16" s="3">
        <f>IF(AND(YEAR(FebSun1+19)=Year,MONTH(FebSun1+19)=2),FebSun1+19, "")</f>
        <v>46437</v>
      </c>
      <c r="H16" s="7">
        <f>IF(AND(YEAR(FebSun1+20)=Year,MONTH(FebSun1+20)=2),FebSun1+20, "")</f>
        <v>46438</v>
      </c>
      <c r="I16" s="4"/>
      <c r="J16" s="3">
        <f>IF(AND(YEAR(MaySun1+14)=Year,MONTH(MaySun1+14)=5),MaySun1+14, "")</f>
        <v>46516</v>
      </c>
      <c r="K16" s="3">
        <f>IF(AND(YEAR(MaySun1+15)=Year,MONTH(MaySun1+15)=5),MaySun1+15, "")</f>
        <v>46517</v>
      </c>
      <c r="L16" s="3">
        <f>IF(AND(YEAR(MaySun1+16)=Year,MONTH(MaySun1+16)=5),MaySun1+16, "")</f>
        <v>46518</v>
      </c>
      <c r="M16" s="3">
        <f>IF(AND(YEAR(MaySun1+17)=Year,MONTH(MaySun1+17)=5),MaySun1+17, "")</f>
        <v>46519</v>
      </c>
      <c r="N16" s="3">
        <f>IF(AND(YEAR(MaySun1+18)=Year,MONTH(MaySun1+18)=5),MaySun1+18, "")</f>
        <v>46520</v>
      </c>
      <c r="O16" s="3">
        <f>IF(AND(YEAR(MaySun1+19)=Year,MONTH(MaySun1+19)=5),MaySun1+19, "")</f>
        <v>46521</v>
      </c>
      <c r="P16" s="7">
        <f>IF(AND(YEAR(MaySun1+20)=Year,MONTH(MaySun1+20)=5),MaySun1+20, "")</f>
        <v>46522</v>
      </c>
      <c r="Q16" s="4"/>
      <c r="R16" s="8">
        <f>IF(AND(YEAR(AugSun1+14)=Year,MONTH(AugSun1+14)=8),AugSun1+14, "")</f>
        <v>46614</v>
      </c>
      <c r="S16" s="8">
        <f>IF(AND(YEAR(AugSun1+15)=Year,MONTH(AugSun1+15)=8),AugSun1+15, "")</f>
        <v>46615</v>
      </c>
      <c r="T16" s="8">
        <f>IF(AND(YEAR(AugSun1+16)=Year,MONTH(AugSun1+16)=8),AugSun1+16, "")</f>
        <v>46616</v>
      </c>
      <c r="U16" s="8">
        <f>IF(AND(YEAR(AugSun1+17)=Year,MONTH(AugSun1+17)=8),AugSun1+17, "")</f>
        <v>46617</v>
      </c>
      <c r="V16" s="8">
        <f>IF(AND(YEAR(AugSun1+18)=Year,MONTH(AugSun1+18)=8),AugSun1+18, "")</f>
        <v>46618</v>
      </c>
      <c r="W16" s="8">
        <f>IF(AND(YEAR(AugSun1+19)=Year,MONTH(AugSun1+19)=8),AugSun1+19, "")</f>
        <v>46619</v>
      </c>
      <c r="X16" s="7">
        <f>IF(AND(YEAR(AugSun1+20)=Year,MONTH(AugSun1+20)=8),AugSun1+20, "")</f>
        <v>46620</v>
      </c>
      <c r="Y16" s="4"/>
      <c r="Z16" s="6">
        <f>IF(AND(YEAR(NovSun1+14)=Year,MONTH(NovSun1+14)=11),NovSun1+14, "")</f>
        <v>46705</v>
      </c>
      <c r="AA16" s="3">
        <f>IF(AND(YEAR(NovSun1+15)=Year,MONTH(NovSun1+15)=11),NovSun1+15, "")</f>
        <v>46706</v>
      </c>
      <c r="AB16" s="3">
        <f>IF(AND(YEAR(NovSun1+16)=Year,MONTH(NovSun1+16)=11),NovSun1+16, "")</f>
        <v>46707</v>
      </c>
      <c r="AC16" s="3">
        <f>IF(AND(YEAR(NovSun1+17)=Year,MONTH(NovSun1+17)=11),NovSun1+17, "")</f>
        <v>46708</v>
      </c>
      <c r="AD16" s="18">
        <f>IF(AND(YEAR(NovSun1+18)=Year,MONTH(NovSun1+18)=11),NovSun1+18, "")</f>
        <v>46709</v>
      </c>
      <c r="AE16" s="3">
        <f>IF(AND(YEAR(NovSun1+19)=Year,MONTH(NovSun1+19)=11),NovSun1+19, "")</f>
        <v>46710</v>
      </c>
      <c r="AF16" s="3">
        <f>IF(AND(YEAR(NovSun1+20)=Year,MONTH(NovSun1+20)=11),NovSun1+20, "")</f>
        <v>46711</v>
      </c>
    </row>
    <row r="17" spans="2:32" ht="18" customHeight="1" x14ac:dyDescent="0.25">
      <c r="B17" s="6">
        <f>IF(AND(YEAR(FebSun1+21)=Year,MONTH(FebSun1+21)=2),FebSun1+21, "")</f>
        <v>46439</v>
      </c>
      <c r="C17" s="8">
        <f>IF(AND(YEAR(FebSun1+22)=Year,MONTH(FebSun1+22)=2),FebSun1+22, "")</f>
        <v>46440</v>
      </c>
      <c r="D17" s="8">
        <f>IF(AND(YEAR(FebSun1+23)=Year,MONTH(FebSun1+23)=2),FebSun1+23, "")</f>
        <v>46441</v>
      </c>
      <c r="E17" s="8">
        <f>IF(AND(YEAR(FebSun1+24)=Year,MONTH(FebSun1+24)=2),FebSun1+24, "")</f>
        <v>46442</v>
      </c>
      <c r="F17" s="2">
        <f>IF(AND(YEAR(FebSun1+25)=Year,MONTH(FebSun1+25)=2),FebSun1+25, "")</f>
        <v>46443</v>
      </c>
      <c r="G17" s="8">
        <f>IF(AND(YEAR(FebSun1+26)=Year,MONTH(FebSun1+26)=2),FebSun1+26, "")</f>
        <v>46444</v>
      </c>
      <c r="H17" s="8">
        <f>IF(AND(YEAR(FebSun1+27)=Year,MONTH(FebSun1+27)=2),FebSun1+27, "")</f>
        <v>46445</v>
      </c>
      <c r="I17" s="4"/>
      <c r="J17" s="6">
        <f>IF(AND(YEAR(MaySun1+21)=Year,MONTH(MaySun1+21)=5),MaySun1+21, "")</f>
        <v>46523</v>
      </c>
      <c r="K17" s="8">
        <f>IF(AND(YEAR(MaySun1+22)=Year,MONTH(MaySun1+22)=5),MaySun1+22, "")</f>
        <v>46524</v>
      </c>
      <c r="L17" s="8">
        <f>IF(AND(YEAR(MaySun1+23)=Year,MONTH(MaySun1+23)=5),MaySun1+23, "")</f>
        <v>46525</v>
      </c>
      <c r="M17" s="8">
        <f>IF(AND(YEAR(MaySun1+24)=Year,MONTH(MaySun1+24)=5),MaySun1+24, "")</f>
        <v>46526</v>
      </c>
      <c r="N17" s="2">
        <f>IF(AND(YEAR(MaySun1+25)=Year,MONTH(MaySun1+25)=5),MaySun1+25, "")</f>
        <v>46527</v>
      </c>
      <c r="O17" s="8">
        <f>IF(AND(YEAR(MaySun1+26)=Year,MONTH(MaySun1+26)=5),MaySun1+26, "")</f>
        <v>46528</v>
      </c>
      <c r="P17" s="8">
        <f>IF(AND(YEAR(MaySun1+27)=Year,MONTH(MaySun1+27)=5),MaySun1+27, "")</f>
        <v>46529</v>
      </c>
      <c r="Q17" s="4"/>
      <c r="R17" s="6">
        <f>IF(AND(YEAR(AugSun1+21)=Year,MONTH(AugSun1+21)=8),AugSun1+21, "")</f>
        <v>46621</v>
      </c>
      <c r="S17" s="3">
        <f>IF(AND(YEAR(AugSun1+22)=Year,MONTH(AugSun1+22)=8),AugSun1+22, "")</f>
        <v>46622</v>
      </c>
      <c r="T17" s="3">
        <f>IF(AND(YEAR(AugSun1+23)=Year,MONTH(AugSun1+23)=8),AugSun1+23, "")</f>
        <v>46623</v>
      </c>
      <c r="U17" s="3">
        <f>IF(AND(YEAR(AugSun1+24)=Year,MONTH(AugSun1+24)=8),AugSun1+24, "")</f>
        <v>46624</v>
      </c>
      <c r="V17" s="2">
        <f>IF(AND(YEAR(AugSun1+25)=Year,MONTH(AugSun1+25)=8),AugSun1+25, "")</f>
        <v>46625</v>
      </c>
      <c r="W17" s="3">
        <f>IF(AND(YEAR(AugSun1+26)=Year,MONTH(AugSun1+26)=8),AugSun1+26, "")</f>
        <v>46626</v>
      </c>
      <c r="X17" s="3">
        <f>IF(AND(YEAR(AugSun1+27)=Year,MONTH(AugSun1+27)=8),AugSun1+27, "")</f>
        <v>46627</v>
      </c>
      <c r="Y17" s="4"/>
      <c r="Z17" s="3">
        <f>IF(AND(YEAR(NovSun1+21)=Year,MONTH(NovSun1+21)=11),NovSun1+21, "")</f>
        <v>46712</v>
      </c>
      <c r="AA17" s="3">
        <f>IF(AND(YEAR(NovSun1+22)=Year,MONTH(NovSun1+22)=11),NovSun1+22, "")</f>
        <v>46713</v>
      </c>
      <c r="AB17" s="3">
        <f>IF(AND(YEAR(NovSun1+23)=Year,MONTH(NovSun1+23)=11),NovSun1+23, "")</f>
        <v>46714</v>
      </c>
      <c r="AC17" s="17">
        <f>IF(AND(YEAR(NovSun1+24)=Year,MONTH(NovSun1+24)=11),NovSun1+24, "")</f>
        <v>46715</v>
      </c>
      <c r="AD17" s="16">
        <f>IF(AND(YEAR(NovSun1+25)=Year,MONTH(NovSun1+25)=11),NovSun1+25, "")</f>
        <v>46716</v>
      </c>
      <c r="AE17" s="13">
        <f>IF(AND(YEAR(NovSun1+26)=Year,MONTH(NovSun1+26)=11),NovSun1+26, "")</f>
        <v>46717</v>
      </c>
      <c r="AF17" s="7">
        <f>IF(AND(YEAR(NovSun1+27)=Year,MONTH(NovSun1+27)=11),NovSun1+27, "")</f>
        <v>46718</v>
      </c>
    </row>
    <row r="18" spans="2:32" ht="18" customHeight="1" x14ac:dyDescent="0.25">
      <c r="B18" s="8">
        <f>IF(AND(YEAR(FebSun1+28)=Year,MONTH(FebSun1+28)=2),FebSun1+28, "")</f>
        <v>46446</v>
      </c>
      <c r="C18" s="3" t="str">
        <f>IF(AND(YEAR(FebSun1+29)=Year,MONTH(FebSun1+29)=2),FebSun1+29, "")</f>
        <v/>
      </c>
      <c r="D18" s="3" t="str">
        <f>IF(AND(YEAR(FebSun1+30)=Year,MONTH(FebSun1+30)=2),FebSun1+30, "")</f>
        <v/>
      </c>
      <c r="E18" s="3" t="str">
        <f>IF(AND(YEAR(FebSun1+31)=Year,MONTH(FebSun1+31)=2),FebSun1+31, "")</f>
        <v/>
      </c>
      <c r="F18" s="3" t="str">
        <f>IF(AND(YEAR(FebSun1+32)=Year,MONTH(FebSun1+32)=2),FebSun1+32, "")</f>
        <v/>
      </c>
      <c r="G18" s="3" t="str">
        <f>IF(AND(YEAR(FebSun1+33)=Year,MONTH(FebSun1+33)=2),FebSun1+33, "")</f>
        <v/>
      </c>
      <c r="H18" s="3" t="str">
        <f>IF(AND(YEAR(FebSun1+34)=Year,MONTH(FebSun1+34)=2),FebSun1+34, "")</f>
        <v/>
      </c>
      <c r="I18" s="4"/>
      <c r="J18" s="8">
        <f>IF(AND(YEAR(MaySun1+28)=Year,MONTH(MaySun1+28)=5),MaySun1+28, "")</f>
        <v>46530</v>
      </c>
      <c r="K18" s="21">
        <f>IF(AND(YEAR(MaySun1+29)=Year,MONTH(MaySun1+29)=5),MaySun1+29, "")</f>
        <v>46531</v>
      </c>
      <c r="L18" s="8">
        <f>IF(AND(YEAR(MaySun1+30)=Year,MONTH(MaySun1+30)=5),MaySun1+30, "")</f>
        <v>46532</v>
      </c>
      <c r="M18" s="8">
        <f>IF(AND(YEAR(MaySun1+31)=Year,MONTH(MaySun1+31)=5),MaySun1+31, "")</f>
        <v>46533</v>
      </c>
      <c r="N18" s="8">
        <f>IF(AND(YEAR(MaySun1+32)=Year,MONTH(MaySun1+32)=5),MaySun1+32, "")</f>
        <v>46534</v>
      </c>
      <c r="O18" s="8">
        <f>IF(AND(YEAR(MaySun1+33)=Year,MONTH(MaySun1+33)=5),MaySun1+33, "")</f>
        <v>46535</v>
      </c>
      <c r="P18" s="7">
        <f>IF(AND(YEAR(MaySun1+34)=Year,MONTH(MaySun1+34)=5),MaySun1+34, "")</f>
        <v>46536</v>
      </c>
      <c r="Q18" s="4"/>
      <c r="R18" s="3">
        <f>IF(AND(YEAR(AugSun1+28)=Year,MONTH(AugSun1+28)=8),AugSun1+28, "")</f>
        <v>46628</v>
      </c>
      <c r="S18" s="3">
        <f>IF(AND(YEAR(AugSun1+29)=Year,MONTH(AugSun1+29)=8),AugSun1+29, "")</f>
        <v>46629</v>
      </c>
      <c r="T18" s="3">
        <f>IF(AND(YEAR(AugSun1+30)=Year,MONTH(AugSun1+30)=8),AugSun1+30, "")</f>
        <v>46630</v>
      </c>
      <c r="U18" s="3" t="str">
        <f>IF(AND(YEAR(AugSun1+31)=Year,MONTH(AugSun1+31)=8),AugSun1+31, "")</f>
        <v/>
      </c>
      <c r="V18" s="3" t="str">
        <f>IF(AND(YEAR(AugSun1+32)=Year,MONTH(AugSun1+32)=8),AugSun1+32, "")</f>
        <v/>
      </c>
      <c r="W18" s="3" t="str">
        <f>IF(AND(YEAR(AugSun1+33)=Year,MONTH(AugSun1+33)=8),AugSun1+33, "")</f>
        <v/>
      </c>
      <c r="X18" s="3" t="str">
        <f>IF(AND(YEAR(AugSun1+34)=Year,MONTH(AugSun1+34)=8),AugSun1+34, "")</f>
        <v/>
      </c>
      <c r="Y18" s="4"/>
      <c r="Z18" s="6">
        <f>IF(AND(YEAR(NovSun1+28)=Year,MONTH(NovSun1+28)=11),NovSun1+28, "")</f>
        <v>46719</v>
      </c>
      <c r="AA18" s="8">
        <f>IF(AND(YEAR(NovSun1+29)=Year,MONTH(NovSun1+29)=11),NovSun1+29, "")</f>
        <v>46720</v>
      </c>
      <c r="AB18" s="8">
        <f>IF(AND(YEAR(NovSun1+30)=Year,MONTH(NovSun1+30)=11),NovSun1+30, "")</f>
        <v>46721</v>
      </c>
      <c r="AC18" s="3" t="str">
        <f>IF(AND(YEAR(NovSun1+31)=Year,MONTH(NovSun1+31)=11),NovSun1+31, "")</f>
        <v/>
      </c>
      <c r="AD18" s="14" t="str">
        <f>IF(AND(YEAR(NovSun1+32)=Year,MONTH(NovSun1+32)=11),NovSun1+32, "")</f>
        <v/>
      </c>
      <c r="AE18" s="3" t="str">
        <f>IF(AND(YEAR(NovSun1+33)=Year,MONTH(NovSun1+33)=11),NovSun1+33, "")</f>
        <v/>
      </c>
      <c r="AF18" s="3" t="str">
        <f>IF(AND(YEAR(NovSun1+34)=Year,MONTH(NovSun1+34)=11),NovSun1+34, "")</f>
        <v/>
      </c>
    </row>
    <row r="19" spans="2:32" ht="18" customHeight="1" x14ac:dyDescent="0.25">
      <c r="B19" s="3" t="str">
        <f>IF(AND(YEAR(FebSun1+35)=Year,MONTH(FebSun1+35)=2),FebSun1+35, "")</f>
        <v/>
      </c>
      <c r="C19" s="3" t="str">
        <f>IF(AND(YEAR(FebSun1+36)=Year,MONTH(FebSun1+36)=2),FebSun1+36, "")</f>
        <v/>
      </c>
      <c r="D19" s="3" t="str">
        <f>IF(AND(YEAR(FebSun1+37)=Year,MONTH(FebSun1+37)=2),FebSun1+37, "")</f>
        <v/>
      </c>
      <c r="E19" s="3" t="str">
        <f>IF(AND(YEAR(FebSun1+38)=Year,MONTH(FebSun1+38)=2),FebSun1+38, "")</f>
        <v/>
      </c>
      <c r="F19" s="3" t="str">
        <f>IF(AND(YEAR(FebSun1+39)=Year,MONTH(FebSun1+39)=2),FebSun1+39, "")</f>
        <v/>
      </c>
      <c r="G19" s="3" t="str">
        <f>IF(AND(YEAR(FebSun1+40)=Year,MONTH(FebSun1+40)=2),FebSun1+40, "")</f>
        <v/>
      </c>
      <c r="H19" s="3" t="str">
        <f>IF(AND(YEAR(FebSun1+41)=Year,MONTH(FebSun1+41)=2),FebSun1+41, "")</f>
        <v/>
      </c>
      <c r="I19" s="4"/>
      <c r="J19" s="6">
        <f>IF(AND(YEAR(MaySun1+35)=Year,MONTH(MaySun1+35)=5),MaySun1+35, "")</f>
        <v>46537</v>
      </c>
      <c r="K19" s="16">
        <f>IF(AND(YEAR(MaySun1+36)=Year,MONTH(MaySun1+36)=5),MaySun1+36, "")</f>
        <v>46538</v>
      </c>
      <c r="L19" s="3" t="str">
        <f>IF(AND(YEAR(MaySun1+37)=Year,MONTH(MaySun1+37)=5),MaySun1+37, "")</f>
        <v/>
      </c>
      <c r="M19" s="3" t="str">
        <f>IF(AND(YEAR(MaySun1+38)=Year,MONTH(MaySun1+38)=5),MaySun1+38, "")</f>
        <v/>
      </c>
      <c r="N19" s="3" t="str">
        <f>IF(AND(YEAR(MaySun1+39)=Year,MONTH(MaySun1+39)=5),MaySun1+39, "")</f>
        <v/>
      </c>
      <c r="O19" s="3" t="str">
        <f>IF(AND(YEAR(MaySun1+40)=Year,MONTH(MaySun1+40)=5),MaySun1+40, "")</f>
        <v/>
      </c>
      <c r="P19" s="3" t="str">
        <f>IF(AND(YEAR(MaySun1+41)=Year,MONTH(MaySun1+41)=5),MaySun1+41, "")</f>
        <v/>
      </c>
      <c r="Q19" s="4"/>
      <c r="R19" s="3" t="str">
        <f>IF(AND(YEAR(AugSun1+35)=Year,MONTH(AugSun1+35)=8),AugSun1+35, "")</f>
        <v/>
      </c>
      <c r="S19" s="3" t="str">
        <f>IF(AND(YEAR(AugSun1+36)=Year,MONTH(AugSun1+36)=8),AugSun1+36, "")</f>
        <v/>
      </c>
      <c r="T19" s="3" t="str">
        <f>IF(AND(YEAR(AugSun1+37)=Year,MONTH(AugSun1+37)=8),AugSun1+37, "")</f>
        <v/>
      </c>
      <c r="U19" s="3" t="str">
        <f>IF(AND(YEAR(AugSun1+38)=Year,MONTH(AugSun1+38)=8),AugSun1+38, "")</f>
        <v/>
      </c>
      <c r="V19" s="3" t="str">
        <f>IF(AND(YEAR(AugSun1+39)=Year,MONTH(AugSun1+39)=8),AugSun1+39, "")</f>
        <v/>
      </c>
      <c r="W19" s="3" t="str">
        <f>IF(AND(YEAR(AugSun1+40)=Year,MONTH(AugSun1+40)=8),AugSun1+40, "")</f>
        <v/>
      </c>
      <c r="X19" s="3" t="str">
        <f>IF(AND(YEAR(AugSun1+41)=Year,MONTH(AugSun1+41)=8),AugSun1+41, "")</f>
        <v/>
      </c>
      <c r="Y19" s="4"/>
      <c r="Z19" s="3" t="str">
        <f>IF(AND(YEAR(NovSun1+35)=Year,MONTH(NovSun1+35)=11),NovSun1+35, "")</f>
        <v/>
      </c>
      <c r="AA19" s="3" t="str">
        <f>IF(AND(YEAR(NovSun1+36)=Year,MONTH(NovSun1+36)=11),NovSun1+36, "")</f>
        <v/>
      </c>
      <c r="AB19" s="3" t="str">
        <f>IF(AND(YEAR(NovSun1+37)=Year,MONTH(NovSun1+37)=11),NovSun1+37, "")</f>
        <v/>
      </c>
      <c r="AC19" s="3" t="str">
        <f>IF(AND(YEAR(NovSun1+38)=Year,MONTH(NovSun1+38)=11),NovSun1+38, "")</f>
        <v/>
      </c>
      <c r="AD19" s="3" t="str">
        <f>IF(AND(YEAR(NovSun1+39)=Year,MONTH(NovSun1+39)=11),NovSun1+39, "")</f>
        <v/>
      </c>
      <c r="AE19" s="3" t="str">
        <f>IF(AND(YEAR(NovSun1+40)=Year,MONTH(NovSun1+40)=11),NovSun1+40, "")</f>
        <v/>
      </c>
      <c r="AF19" s="3" t="str">
        <f>IF(AND(YEAR(NovSun1+41)=Year,MONTH(NovSun1+41)=11),NovSun1+41, "")</f>
        <v/>
      </c>
    </row>
    <row r="20" spans="2:32" ht="18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2:32" ht="18" customHeight="1" x14ac:dyDescent="0.25">
      <c r="B21" s="32" t="s">
        <v>2</v>
      </c>
      <c r="C21" s="32"/>
      <c r="D21" s="32"/>
      <c r="E21" s="32"/>
      <c r="F21" s="32"/>
      <c r="G21" s="32"/>
      <c r="H21" s="32"/>
      <c r="I21" s="4"/>
      <c r="J21" s="32" t="s">
        <v>5</v>
      </c>
      <c r="K21" s="32"/>
      <c r="L21" s="32"/>
      <c r="M21" s="32"/>
      <c r="N21" s="32"/>
      <c r="O21" s="32"/>
      <c r="P21" s="32"/>
      <c r="Q21" s="4"/>
      <c r="R21" s="32" t="s">
        <v>7</v>
      </c>
      <c r="S21" s="32"/>
      <c r="T21" s="32"/>
      <c r="U21" s="32"/>
      <c r="V21" s="32"/>
      <c r="W21" s="32"/>
      <c r="X21" s="32"/>
      <c r="Y21" s="4"/>
      <c r="Z21" s="32" t="s">
        <v>11</v>
      </c>
      <c r="AA21" s="32"/>
      <c r="AB21" s="32"/>
      <c r="AC21" s="32"/>
      <c r="AD21" s="32"/>
      <c r="AE21" s="32"/>
      <c r="AF21" s="32"/>
    </row>
    <row r="22" spans="2:32" ht="18" customHeight="1" x14ac:dyDescent="0.25">
      <c r="B22" s="5" t="s">
        <v>12</v>
      </c>
      <c r="C22" s="5" t="s">
        <v>13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4"/>
      <c r="J22" s="5" t="s">
        <v>12</v>
      </c>
      <c r="K22" s="5" t="s">
        <v>13</v>
      </c>
      <c r="L22" s="5" t="s">
        <v>14</v>
      </c>
      <c r="M22" s="5" t="s">
        <v>15</v>
      </c>
      <c r="N22" s="5" t="s">
        <v>16</v>
      </c>
      <c r="O22" s="5" t="s">
        <v>17</v>
      </c>
      <c r="P22" s="5" t="s">
        <v>18</v>
      </c>
      <c r="Q22" s="4"/>
      <c r="R22" s="5" t="s">
        <v>12</v>
      </c>
      <c r="S22" s="5" t="s">
        <v>13</v>
      </c>
      <c r="T22" s="5" t="s">
        <v>14</v>
      </c>
      <c r="U22" s="5" t="s">
        <v>15</v>
      </c>
      <c r="V22" s="5" t="s">
        <v>16</v>
      </c>
      <c r="W22" s="5" t="s">
        <v>17</v>
      </c>
      <c r="X22" s="5" t="s">
        <v>18</v>
      </c>
      <c r="Y22" s="4"/>
      <c r="Z22" s="5" t="s">
        <v>12</v>
      </c>
      <c r="AA22" s="5" t="s">
        <v>13</v>
      </c>
      <c r="AB22" s="5" t="s">
        <v>14</v>
      </c>
      <c r="AC22" s="5" t="s">
        <v>15</v>
      </c>
      <c r="AD22" s="5" t="s">
        <v>16</v>
      </c>
      <c r="AE22" s="5" t="s">
        <v>17</v>
      </c>
      <c r="AF22" s="5" t="s">
        <v>18</v>
      </c>
    </row>
    <row r="23" spans="2:32" ht="18" customHeight="1" x14ac:dyDescent="0.25">
      <c r="B23" s="3" t="str">
        <f>IF(AND(YEAR(MarSun1)=Year,MONTH(MarSun1)=3),MarSun1, "")</f>
        <v/>
      </c>
      <c r="C23" s="8">
        <f>IF(AND(YEAR(MarSun1+1)=Year,MONTH(MarSun1+1)=3),MarSun1+1, "")</f>
        <v>46447</v>
      </c>
      <c r="D23" s="8">
        <f>IF(AND(YEAR(MarSun1+2)=Year,MONTH(MarSun1+2)=3),MarSun1+2, "")</f>
        <v>46448</v>
      </c>
      <c r="E23" s="8">
        <f>IF(AND(YEAR(MarSun1+3)=Year,MONTH(MarSun1+3)=3),MarSun1+3, "")</f>
        <v>46449</v>
      </c>
      <c r="F23" s="8">
        <f>IF(AND(YEAR(MarSun1+4)=Year,MONTH(MarSun1+4)=3),MarSun1+4, "")</f>
        <v>46450</v>
      </c>
      <c r="G23" s="8">
        <f>IF(AND(YEAR(MarSun1+5)=Year,MONTH(MarSun1+5)=3),MarSun1+5, "")</f>
        <v>46451</v>
      </c>
      <c r="H23" s="7">
        <f>IF(AND(YEAR(MarSun1+6)=Year,MONTH(MarSun1+6)=3),MarSun1+6, "")</f>
        <v>46452</v>
      </c>
      <c r="I23" s="4"/>
      <c r="J23" s="3" t="str">
        <f>IF(AND(YEAR(JunSun1)=Year,MONTH(JunSun1)=6),JunSun1, "")</f>
        <v/>
      </c>
      <c r="K23" s="3" t="str">
        <f>IF(AND(YEAR(JunSun1+1)=Year,MONTH(JunSun1+1)=6),JunSun1+1, "")</f>
        <v/>
      </c>
      <c r="L23" s="3">
        <f>IF(AND(YEAR(JunSun1+2)=Year,MONTH(JunSun1+2)=6),JunSun1+2, "")</f>
        <v>46539</v>
      </c>
      <c r="M23" s="3">
        <f>IF(AND(YEAR(JunSun1+3)=Year,MONTH(JunSun1+3)=6),JunSun1+3, "")</f>
        <v>46540</v>
      </c>
      <c r="N23" s="2">
        <f>IF(AND(YEAR(JunSun1+4)=Year,MONTH(JunSun1+4)=6),JunSun1+4, "")</f>
        <v>46541</v>
      </c>
      <c r="O23" s="3">
        <f>IF(AND(YEAR(JunSun1+5)=Year,MONTH(JunSun1+5)=6),JunSun1+5, "")</f>
        <v>46542</v>
      </c>
      <c r="P23" s="3">
        <f>IF(AND(YEAR(JunSun1+6)=Year,MONTH(JunSun1+6)=6),JunSun1+6, "")</f>
        <v>46543</v>
      </c>
      <c r="Q23" s="4"/>
      <c r="R23" s="3" t="str">
        <f>IF(AND(YEAR(SepSun1)=Year,MONTH(SepSun1)=9),SepSun1, "")</f>
        <v/>
      </c>
      <c r="S23" s="3" t="str">
        <f>IF(AND(YEAR(SepSun1+1)=Year,MONTH(SepSun1+1)=9),SepSun1+1, "")</f>
        <v/>
      </c>
      <c r="T23" s="3" t="str">
        <f>IF(AND(YEAR(SepSun1+2)=Year,MONTH(SepSun1+2)=9),SepSun1+2, "")</f>
        <v/>
      </c>
      <c r="U23" s="3">
        <f>IF(AND(YEAR(SepSun1+3)=Year,MONTH(SepSun1+3)=9),SepSun1+3, "")</f>
        <v>46631</v>
      </c>
      <c r="V23" s="3">
        <f>IF(AND(YEAR(SepSun1+4)=Year,MONTH(SepSun1+4)=9),SepSun1+4, "")</f>
        <v>46632</v>
      </c>
      <c r="W23" s="3">
        <f>IF(AND(YEAR(SepSun1+5)=Year,MONTH(SepSun1+5)=9),SepSun1+5, "")</f>
        <v>46633</v>
      </c>
      <c r="X23" s="7">
        <f>IF(AND(YEAR(SepSun1+6)=Year,MONTH(SepSun1+6)=9),SepSun1+6, "")</f>
        <v>46634</v>
      </c>
      <c r="Y23" s="4"/>
      <c r="Z23" s="3" t="str">
        <f>IF(AND(YEAR(DecSun1)=Year,MONTH(DecSun1)=12),DecSun1, "")</f>
        <v/>
      </c>
      <c r="AA23" s="3" t="str">
        <f>IF(AND(YEAR(DecSun1+1)=Year,MONTH(DecSun1+1)=12),DecSun1+1, "")</f>
        <v/>
      </c>
      <c r="AB23" s="3" t="str">
        <f>IF(AND(YEAR(DecSun1+2)=Year,MONTH(DecSun1+2)=12),DecSun1+2, "")</f>
        <v/>
      </c>
      <c r="AC23" s="8">
        <f>IF(AND(YEAR(DecSun1+3)=Year,MONTH(DecSun1+3)=12),DecSun1+3, "")</f>
        <v>46722</v>
      </c>
      <c r="AD23" s="2">
        <f>IF(AND(YEAR(DecSun1+4)=Year,MONTH(DecSun1+4)=12),DecSun1+4, "")</f>
        <v>46723</v>
      </c>
      <c r="AE23" s="8">
        <f>IF(AND(YEAR(DecSun1+5)=Year,MONTH(DecSun1+5)=12),DecSun1+5, "")</f>
        <v>46724</v>
      </c>
      <c r="AF23" s="8">
        <f>IF(AND(YEAR(DecSun1+6)=Year,MONTH(DecSun1+6)=12),DecSun1+6, "")</f>
        <v>46725</v>
      </c>
    </row>
    <row r="24" spans="2:32" ht="18" customHeight="1" x14ac:dyDescent="0.25">
      <c r="B24" s="6">
        <f>IF(AND(YEAR(MarSun1+7)=Year,MONTH(MarSun1+7)=3),MarSun1+7, "")</f>
        <v>46453</v>
      </c>
      <c r="C24" s="3">
        <f>IF(AND(YEAR(MarSun1+8)=Year,MONTH(MarSun1+8)=3),MarSun1+8, "")</f>
        <v>46454</v>
      </c>
      <c r="D24" s="3">
        <f>IF(AND(YEAR(MarSun1+9)=Year,MONTH(MarSun1+9)=3),MarSun1+9, "")</f>
        <v>46455</v>
      </c>
      <c r="E24" s="3">
        <f>IF(AND(YEAR(MarSun1+10)=Year,MONTH(MarSun1+10)=3),MarSun1+10, "")</f>
        <v>46456</v>
      </c>
      <c r="F24" s="2">
        <f>IF(AND(YEAR(MarSun1+11)=Year,MONTH(MarSun1+11)=3),MarSun1+11, "")</f>
        <v>46457</v>
      </c>
      <c r="G24" s="3">
        <f>IF(AND(YEAR(MarSun1+12)=Year,MONTH(MarSun1+12)=3),MarSun1+12, "")</f>
        <v>46458</v>
      </c>
      <c r="H24" s="3">
        <f>IF(AND(YEAR(MarSun1+13)=Year,MONTH(MarSun1+13)=3),MarSun1+13, "")</f>
        <v>46459</v>
      </c>
      <c r="I24" s="4"/>
      <c r="J24" s="3">
        <f>IF(AND(YEAR(JunSun1+7)=Year,MONTH(JunSun1+7)=6),JunSun1+7, "")</f>
        <v>46544</v>
      </c>
      <c r="K24" s="3">
        <f>IF(AND(YEAR(JunSun1+8)=Year,MONTH(JunSun1+8)=6),JunSun1+8, "")</f>
        <v>46545</v>
      </c>
      <c r="L24" s="3">
        <f>IF(AND(YEAR(JunSun1+9)=Year,MONTH(JunSun1+9)=6),JunSun1+9, "")</f>
        <v>46546</v>
      </c>
      <c r="M24" s="3">
        <f>IF(AND(YEAR(JunSun1+10)=Year,MONTH(JunSun1+10)=6),JunSun1+10, "")</f>
        <v>46547</v>
      </c>
      <c r="N24" s="3">
        <f>IF(AND(YEAR(JunSun1+11)=Year,MONTH(JunSun1+11)=6),JunSun1+11, "")</f>
        <v>46548</v>
      </c>
      <c r="O24" s="3">
        <f>IF(AND(YEAR(JunSun1+12)=Year,MONTH(JunSun1+12)=6),JunSun1+12, "")</f>
        <v>46549</v>
      </c>
      <c r="P24" s="7">
        <f>IF(AND(YEAR(JunSun1+13)=Year,MONTH(JunSun1+13)=6),JunSun1+13, "")</f>
        <v>46550</v>
      </c>
      <c r="Q24" s="4"/>
      <c r="R24" s="6">
        <f>IF(AND(YEAR(SepSun1+7)=Year,MONTH(SepSun1+7)=9),SepSun1+7, "")</f>
        <v>46635</v>
      </c>
      <c r="S24" s="16">
        <f>IF(AND(YEAR(SepSun1+8)=Year,MONTH(SepSun1+8)=9),SepSun1+8, "")</f>
        <v>46636</v>
      </c>
      <c r="T24" s="8">
        <f>IF(AND(YEAR(SepSun1+9)=Year,MONTH(SepSun1+9)=9),SepSun1+9, "")</f>
        <v>46637</v>
      </c>
      <c r="U24" s="8">
        <f>IF(AND(YEAR(SepSun1+10)=Year,MONTH(SepSun1+10)=9),SepSun1+10, "")</f>
        <v>46638</v>
      </c>
      <c r="V24" s="2">
        <f>IF(AND(YEAR(SepSun1+11)=Year,MONTH(SepSun1+11)=9),SepSun1+11, "")</f>
        <v>46639</v>
      </c>
      <c r="W24" s="8">
        <f>IF(AND(YEAR(SepSun1+12)=Year,MONTH(SepSun1+12)=9),SepSun1+12, "")</f>
        <v>46640</v>
      </c>
      <c r="X24" s="8">
        <f>IF(AND(YEAR(SepSun1+13)=Year,MONTH(SepSun1+13)=9),SepSun1+13, "")</f>
        <v>46641</v>
      </c>
      <c r="Y24" s="4"/>
      <c r="Z24" s="8">
        <f>IF(AND(YEAR(DecSun1+7)=Year,MONTH(DecSun1+7)=12),DecSun1+7, "")</f>
        <v>46726</v>
      </c>
      <c r="AA24" s="8">
        <f>IF(AND(YEAR(DecSun1+8)=Year,MONTH(DecSun1+8)=12),DecSun1+8, "")</f>
        <v>46727</v>
      </c>
      <c r="AB24" s="8">
        <f>IF(AND(YEAR(DecSun1+9)=Year,MONTH(DecSun1+9)=12),DecSun1+9, "")</f>
        <v>46728</v>
      </c>
      <c r="AC24" s="8">
        <f>IF(AND(YEAR(DecSun1+10)=Year,MONTH(DecSun1+10)=12),DecSun1+10, "")</f>
        <v>46729</v>
      </c>
      <c r="AD24" s="8">
        <f>IF(AND(YEAR(DecSun1+11)=Year,MONTH(DecSun1+11)=12),DecSun1+11, "")</f>
        <v>46730</v>
      </c>
      <c r="AE24" s="8">
        <f>IF(AND(YEAR(DecSun1+12)=Year,MONTH(DecSun1+12)=12),DecSun1+12, "")</f>
        <v>46731</v>
      </c>
      <c r="AF24" s="7">
        <f>IF(AND(YEAR(DecSun1+13)=Year,MONTH(DecSun1+13)=12),DecSun1+13, "")</f>
        <v>46732</v>
      </c>
    </row>
    <row r="25" spans="2:32" ht="18" customHeight="1" x14ac:dyDescent="0.25">
      <c r="B25" s="3">
        <f>IF(AND(YEAR(MarSun1+14)=Year,MONTH(MarSun1+14)=3),MarSun1+14, "")</f>
        <v>46460</v>
      </c>
      <c r="C25" s="3">
        <f>IF(AND(YEAR(MarSun1+15)=Year,MONTH(MarSun1+15)=3),MarSun1+15, "")</f>
        <v>46461</v>
      </c>
      <c r="D25" s="3">
        <f>IF(AND(YEAR(MarSun1+16)=Year,MONTH(MarSun1+16)=3),MarSun1+16, "")</f>
        <v>46462</v>
      </c>
      <c r="E25" s="3">
        <f>IF(AND(YEAR(MarSun1+17)=Year,MONTH(MarSun1+17)=3),MarSun1+17, "")</f>
        <v>46463</v>
      </c>
      <c r="F25" s="3">
        <f>IF(AND(YEAR(MarSun1+18)=Year,MONTH(MarSun1+18)=3),MarSun1+18, "")</f>
        <v>46464</v>
      </c>
      <c r="G25" s="3">
        <f>IF(AND(YEAR(MarSun1+19)=Year,MONTH(MarSun1+19)=3),MarSun1+19, "")</f>
        <v>46465</v>
      </c>
      <c r="H25" s="7">
        <f>IF(AND(YEAR(MarSun1+20)=Year,MONTH(MarSun1+20)=3),MarSun1+20, "")</f>
        <v>46466</v>
      </c>
      <c r="I25" s="4"/>
      <c r="J25" s="6">
        <f>IF(AND(YEAR(JunSun1+14)=Year,MONTH(JunSun1+14)=6),JunSun1+14, "")</f>
        <v>46551</v>
      </c>
      <c r="K25" s="8">
        <f>IF(AND(YEAR(JunSun1+15)=Year,MONTH(JunSun1+15)=6),JunSun1+15, "")</f>
        <v>46552</v>
      </c>
      <c r="L25" s="8">
        <f>IF(AND(YEAR(JunSun1+16)=Year,MONTH(JunSun1+16)=6),JunSun1+16, "")</f>
        <v>46553</v>
      </c>
      <c r="M25" s="8">
        <f>IF(AND(YEAR(JunSun1+17)=Year,MONTH(JunSun1+17)=6),JunSun1+17, "")</f>
        <v>46554</v>
      </c>
      <c r="N25" s="2">
        <f>IF(AND(YEAR(JunSun1+18)=Year,MONTH(JunSun1+18)=6),JunSun1+18, "")</f>
        <v>46555</v>
      </c>
      <c r="O25" s="8">
        <f>IF(AND(YEAR(JunSun1+19)=Year,MONTH(JunSun1+19)=6),JunSun1+19, "")</f>
        <v>46556</v>
      </c>
      <c r="P25" s="8">
        <f>IF(AND(YEAR(JunSun1+20)=Year,MONTH(JunSun1+20)=6),JunSun1+20, "")</f>
        <v>46557</v>
      </c>
      <c r="Q25" s="4"/>
      <c r="R25" s="8">
        <f>IF(AND(YEAR(SepSun1+14)=Year,MONTH(SepSun1+14)=9),SepSun1+14, "")</f>
        <v>46642</v>
      </c>
      <c r="S25" s="8">
        <f>IF(AND(YEAR(SepSun1+15)=Year,MONTH(SepSun1+15)=9),SepSun1+15, "")</f>
        <v>46643</v>
      </c>
      <c r="T25" s="8">
        <f>IF(AND(YEAR(SepSun1+16)=Year,MONTH(SepSun1+16)=9),SepSun1+16, "")</f>
        <v>46644</v>
      </c>
      <c r="U25" s="8">
        <f>IF(AND(YEAR(SepSun1+17)=Year,MONTH(SepSun1+17)=9),SepSun1+17, "")</f>
        <v>46645</v>
      </c>
      <c r="V25" s="8">
        <f>IF(AND(YEAR(SepSun1+18)=Year,MONTH(SepSun1+18)=9),SepSun1+18, "")</f>
        <v>46646</v>
      </c>
      <c r="W25" s="8">
        <f>IF(AND(YEAR(SepSun1+19)=Year,MONTH(SepSun1+19)=9),SepSun1+19, "")</f>
        <v>46647</v>
      </c>
      <c r="X25" s="7">
        <f>IF(AND(YEAR(SepSun1+20)=Year,MONTH(SepSun1+20)=9),SepSun1+20, "")</f>
        <v>46648</v>
      </c>
      <c r="Y25" s="4"/>
      <c r="Z25" s="6">
        <f>IF(AND(YEAR(DecSun1+14)=Year,MONTH(DecSun1+14)=12),DecSun1+14, "")</f>
        <v>46733</v>
      </c>
      <c r="AA25" s="3">
        <f>IF(AND(YEAR(DecSun1+15)=Year,MONTH(DecSun1+15)=12),DecSun1+15, "")</f>
        <v>46734</v>
      </c>
      <c r="AB25" s="3">
        <f>IF(AND(YEAR(DecSun1+16)=Year,MONTH(DecSun1+16)=12),DecSun1+16, "")</f>
        <v>46735</v>
      </c>
      <c r="AC25" s="3">
        <f>IF(AND(YEAR(DecSun1+17)=Year,MONTH(DecSun1+17)=12),DecSun1+17, "")</f>
        <v>46736</v>
      </c>
      <c r="AD25" s="2">
        <f>IF(AND(YEAR(DecSun1+18)=Year,MONTH(DecSun1+18)=12),DecSun1+18, "")</f>
        <v>46737</v>
      </c>
      <c r="AE25" s="3">
        <f>IF(AND(YEAR(DecSun1+19)=Year,MONTH(DecSun1+19)=12),DecSun1+19, "")</f>
        <v>46738</v>
      </c>
      <c r="AF25" s="3">
        <f>IF(AND(YEAR(DecSun1+20)=Year,MONTH(DecSun1+20)=12),DecSun1+20, "")</f>
        <v>46739</v>
      </c>
    </row>
    <row r="26" spans="2:32" ht="18" customHeight="1" x14ac:dyDescent="0.25">
      <c r="B26" s="6">
        <f>IF(AND(YEAR(MarSun1+21)=Year,MONTH(MarSun1+21)=3),MarSun1+21, "")</f>
        <v>46467</v>
      </c>
      <c r="C26" s="8">
        <f>IF(AND(YEAR(MarSun1+22)=Year,MONTH(MarSun1+22)=3),MarSun1+22, "")</f>
        <v>46468</v>
      </c>
      <c r="D26" s="8">
        <f>IF(AND(YEAR(MarSun1+23)=Year,MONTH(MarSun1+23)=3),MarSun1+23, "")</f>
        <v>46469</v>
      </c>
      <c r="E26" s="8">
        <f>IF(AND(YEAR(MarSun1+24)=Year,MONTH(MarSun1+24)=3),MarSun1+24, "")</f>
        <v>46470</v>
      </c>
      <c r="F26" s="2">
        <f>IF(AND(YEAR(MarSun1+25)=Year,MONTH(MarSun1+25)=3),MarSun1+25, "")</f>
        <v>46471</v>
      </c>
      <c r="G26" s="8">
        <f>IF(AND(YEAR(MarSun1+26)=Year,MONTH(MarSun1+26)=3),MarSun1+26, "")</f>
        <v>46472</v>
      </c>
      <c r="H26" s="8">
        <f>IF(AND(YEAR(MarSun1+27)=Year,MONTH(MarSun1+27)=3),MarSun1+27, "")</f>
        <v>46473</v>
      </c>
      <c r="I26" s="4"/>
      <c r="J26" s="8">
        <f>IF(AND(YEAR(JunSun1+21)=Year,MONTH(JunSun1+21)=6),JunSun1+21, "")</f>
        <v>46558</v>
      </c>
      <c r="K26" s="8">
        <f>IF(AND(YEAR(JunSun1+22)=Year,MONTH(JunSun1+22)=6),JunSun1+22, "")</f>
        <v>46559</v>
      </c>
      <c r="L26" s="8">
        <f>IF(AND(YEAR(JunSun1+23)=Year,MONTH(JunSun1+23)=6),JunSun1+23, "")</f>
        <v>46560</v>
      </c>
      <c r="M26" s="8">
        <f>IF(AND(YEAR(JunSun1+24)=Year,MONTH(JunSun1+24)=6),JunSun1+24, "")</f>
        <v>46561</v>
      </c>
      <c r="N26" s="8">
        <f>IF(AND(YEAR(JunSun1+25)=Year,MONTH(JunSun1+25)=6),JunSun1+25, "")</f>
        <v>46562</v>
      </c>
      <c r="O26" s="8">
        <f>IF(AND(YEAR(JunSun1+26)=Year,MONTH(JunSun1+26)=6),JunSun1+26, "")</f>
        <v>46563</v>
      </c>
      <c r="P26" s="7">
        <f>IF(AND(YEAR(JunSun1+27)=Year,MONTH(JunSun1+27)=6),JunSun1+27, "")</f>
        <v>46564</v>
      </c>
      <c r="Q26" s="4"/>
      <c r="R26" s="6">
        <f>IF(AND(YEAR(SepSun1+21)=Year,MONTH(SepSun1+21)=9),SepSun1+21, "")</f>
        <v>46649</v>
      </c>
      <c r="S26" s="3">
        <f>IF(AND(YEAR(SepSun1+22)=Year,MONTH(SepSun1+22)=9),SepSun1+22, "")</f>
        <v>46650</v>
      </c>
      <c r="T26" s="3">
        <f>IF(AND(YEAR(SepSun1+23)=Year,MONTH(SepSun1+23)=9),SepSun1+23, "")</f>
        <v>46651</v>
      </c>
      <c r="U26" s="3">
        <f>IF(AND(YEAR(SepSun1+24)=Year,MONTH(SepSun1+24)=9),SepSun1+24, "")</f>
        <v>46652</v>
      </c>
      <c r="V26" s="2">
        <f>IF(AND(YEAR(SepSun1+25)=Year,MONTH(SepSun1+25)=9),SepSun1+25, "")</f>
        <v>46653</v>
      </c>
      <c r="W26" s="3">
        <f>IF(AND(YEAR(SepSun1+26)=Year,MONTH(SepSun1+26)=9),SepSun1+26, "")</f>
        <v>46654</v>
      </c>
      <c r="X26" s="3">
        <f>IF(AND(YEAR(SepSun1+27)=Year,MONTH(SepSun1+27)=9),SepSun1+27, "")</f>
        <v>46655</v>
      </c>
      <c r="Y26" s="4"/>
      <c r="Z26" s="3">
        <f>IF(AND(YEAR(DecSun1+21)=Year,MONTH(DecSun1+21)=12),DecSun1+21, "")</f>
        <v>46740</v>
      </c>
      <c r="AA26" s="3">
        <f>IF(AND(YEAR(DecSun1+22)=Year,MONTH(DecSun1+22)=12),DecSun1+22, "")</f>
        <v>46741</v>
      </c>
      <c r="AB26" s="3">
        <f>IF(AND(YEAR(DecSun1+23)=Year,MONTH(DecSun1+23)=12),DecSun1+23, "")</f>
        <v>46742</v>
      </c>
      <c r="AC26" s="3">
        <f>IF(AND(YEAR(DecSun1+24)=Year,MONTH(DecSun1+24)=12),DecSun1+24, "")</f>
        <v>46743</v>
      </c>
      <c r="AD26" s="3">
        <f>IF(AND(YEAR(DecSun1+25)=Year,MONTH(DecSun1+25)=12),DecSun1+25, "")</f>
        <v>46744</v>
      </c>
      <c r="AE26" s="22">
        <f>IF(AND(YEAR(DecSun1+26)=Year,MONTH(DecSun1+26)=12),DecSun1+26, "")</f>
        <v>46745</v>
      </c>
      <c r="AF26" s="16">
        <f>IF(AND(YEAR(DecSun1+27)=Year,MONTH(DecSun1+27)=12),DecSun1+27, "")</f>
        <v>46746</v>
      </c>
    </row>
    <row r="27" spans="2:32" ht="18" customHeight="1" x14ac:dyDescent="0.25">
      <c r="B27" s="8">
        <f>IF(AND(YEAR(MarSun1+28)=Year,MONTH(MarSun1+28)=3),MarSun1+28, "")</f>
        <v>46474</v>
      </c>
      <c r="C27" s="8">
        <f>IF(AND(YEAR(MarSun1+29)=Year,MONTH(MarSun1+29)=3),MarSun1+29, "")</f>
        <v>46475</v>
      </c>
      <c r="D27" s="8">
        <f>IF(AND(YEAR(MarSun1+30)=Year,MONTH(MarSun1+30)=3),MarSun1+30, "")</f>
        <v>46476</v>
      </c>
      <c r="E27" s="8">
        <f>IF(AND(YEAR(MarSun1+31)=Year,MONTH(MarSun1+31)=3),MarSun1+31, "")</f>
        <v>46477</v>
      </c>
      <c r="F27" s="3" t="str">
        <f>IF(AND(YEAR(MarSun1+32)=Year,MONTH(MarSun1+32)=3),MarSun1+32, "")</f>
        <v/>
      </c>
      <c r="G27" s="3" t="str">
        <f>IF(AND(YEAR(MarSun1+33)=Year,MONTH(MarSun1+33)=3),MarSun1+33, "")</f>
        <v/>
      </c>
      <c r="H27" s="3" t="str">
        <f>IF(AND(YEAR(MarSun1+34)=Year,MONTH(MarSun1+34)=3),MarSun1+34, "")</f>
        <v/>
      </c>
      <c r="I27" s="4"/>
      <c r="J27" s="6">
        <f>IF(AND(YEAR(JunSun1+28)=Year,MONTH(JunSun1+28)=6),JunSun1+28, "")</f>
        <v>46565</v>
      </c>
      <c r="K27" s="3">
        <f>IF(AND(YEAR(JunSun1+29)=Year,MONTH(JunSun1+29)=6),JunSun1+29, "")</f>
        <v>46566</v>
      </c>
      <c r="L27" s="3">
        <f>IF(AND(YEAR(JunSun1+30)=Year,MONTH(JunSun1+30)=6),JunSun1+30, "")</f>
        <v>46567</v>
      </c>
      <c r="M27" s="3">
        <f>IF(AND(YEAR(JunSun1+31)=Year,MONTH(JunSun1+31)=6),JunSun1+31, "")</f>
        <v>46568</v>
      </c>
      <c r="N27" s="3" t="str">
        <f>IF(AND(YEAR(JunSun1+32)=Year,MONTH(JunSun1+32)=6),JunSun1+32, "")</f>
        <v/>
      </c>
      <c r="O27" s="3" t="str">
        <f>IF(AND(YEAR(JunSun1+33)=Year,MONTH(JunSun1+33)=6),JunSun1+33, "")</f>
        <v/>
      </c>
      <c r="P27" s="3" t="str">
        <f>IF(AND(YEAR(JunSun1+34)=Year,MONTH(JunSun1+34)=6),JunSun1+34, "")</f>
        <v/>
      </c>
      <c r="Q27" s="4"/>
      <c r="R27" s="3">
        <f>IF(AND(YEAR(SepSun1+28)=Year,MONTH(SepSun1+28)=9),SepSun1+28, "")</f>
        <v>46656</v>
      </c>
      <c r="S27" s="3">
        <f>IF(AND(YEAR(SepSun1+29)=Year,MONTH(SepSun1+29)=9),SepSun1+29, "")</f>
        <v>46657</v>
      </c>
      <c r="T27" s="3">
        <f>IF(AND(YEAR(SepSun1+30)=Year,MONTH(SepSun1+30)=9),SepSun1+30, "")</f>
        <v>46658</v>
      </c>
      <c r="U27" s="3">
        <f>IF(AND(YEAR(SepSun1+31)=Year,MONTH(SepSun1+31)=9),SepSun1+31, "")</f>
        <v>46659</v>
      </c>
      <c r="V27" s="3">
        <f>IF(AND(YEAR(SepSun1+32)=Year,MONTH(SepSun1+32)=9),SepSun1+32, "")</f>
        <v>46660</v>
      </c>
      <c r="W27" s="3" t="str">
        <f>IF(AND(YEAR(SepSun1+33)=Year,MONTH(SepSun1+33)=9),SepSun1+33, "")</f>
        <v/>
      </c>
      <c r="X27" s="3" t="str">
        <f>IF(AND(YEAR(SepSun1+34)=Year,MONTH(SepSun1+34)=9),SepSun1+34, "")</f>
        <v/>
      </c>
      <c r="Y27" s="4"/>
      <c r="Z27" s="6">
        <f>IF(AND(YEAR(DecSun1+28)=Year,MONTH(DecSun1+28)=12),DecSun1+28, "")</f>
        <v>46747</v>
      </c>
      <c r="AA27" s="8">
        <f>IF(AND(YEAR(DecSun1+29)=Year,MONTH(DecSun1+29)=12),DecSun1+29, "")</f>
        <v>46748</v>
      </c>
      <c r="AB27" s="8">
        <f>IF(AND(YEAR(DecSun1+30)=Year,MONTH(DecSun1+30)=12),DecSun1+30, "")</f>
        <v>46749</v>
      </c>
      <c r="AC27" s="8">
        <f>IF(AND(YEAR(DecSun1+31)=Year,MONTH(DecSun1+31)=12),DecSun1+31, "")</f>
        <v>46750</v>
      </c>
      <c r="AD27" s="23">
        <f>IF(AND(YEAR(DecSun1+32)=Year,MONTH(DecSun1+32)=12),DecSun1+32, "")</f>
        <v>46751</v>
      </c>
      <c r="AE27" s="8">
        <f>IF(AND(YEAR(DecSun1+33)=Year,MONTH(DecSun1+33)=12),DecSun1+33, "")</f>
        <v>46752</v>
      </c>
      <c r="AF27" s="3" t="str">
        <f>IF(AND(YEAR(DecSun1+34)=Year,MONTH(DecSun1+34)=12),DecSun1+34, "")</f>
        <v/>
      </c>
    </row>
    <row r="28" spans="2:32" ht="18" customHeight="1" x14ac:dyDescent="0.25">
      <c r="B28" s="3" t="str">
        <f>IF(AND(YEAR(MarSun1+35)=Year,MONTH(MarSun1+35)=3),MarSun1+35, "")</f>
        <v/>
      </c>
      <c r="C28" s="3" t="str">
        <f>IF(AND(YEAR(MarSun1+36)=Year,MONTH(MarSun1+36)=3),MarSun1+36, "")</f>
        <v/>
      </c>
      <c r="D28" s="3" t="str">
        <f>IF(AND(YEAR(MarSun1+37)=Year,MONTH(MarSun1+37)=3),MarSun1+37, "")</f>
        <v/>
      </c>
      <c r="E28" s="3" t="str">
        <f>IF(AND(YEAR(MarSun1+38)=Year,MONTH(MarSun1+38)=3),MarSun1+38, "")</f>
        <v/>
      </c>
      <c r="F28" s="3" t="str">
        <f>IF(AND(YEAR(MarSun1+39)=Year,MONTH(MarSun1+39)=3),MarSun1+39, "")</f>
        <v/>
      </c>
      <c r="G28" s="3" t="str">
        <f>IF(AND(YEAR(MarSun1+40)=Year,MONTH(MarSun1+40)=3),MarSun1+40, "")</f>
        <v/>
      </c>
      <c r="H28" s="3" t="str">
        <f>IF(AND(YEAR(MarSun1+41)=Year,MONTH(MarSun1+41)=3),MarSun1+41, "")</f>
        <v/>
      </c>
      <c r="I28" s="4"/>
      <c r="J28" s="3" t="str">
        <f>IF(AND(YEAR(JunSun1+35)=Year,MONTH(JunSun1+35)=6),JunSun1+35, "")</f>
        <v/>
      </c>
      <c r="K28" s="3" t="str">
        <f>IF(AND(YEAR(JunSun1+36)=Year,MONTH(JunSun1+36)=6),JunSun1+36, "")</f>
        <v/>
      </c>
      <c r="L28" s="3" t="str">
        <f>IF(AND(YEAR(JunSun1+37)=Year,MONTH(JunSun1+37)=6),JunSun1+37, "")</f>
        <v/>
      </c>
      <c r="M28" s="3" t="str">
        <f>IF(AND(YEAR(JunSun1+38)=Year,MONTH(JunSun1+38)=6),JunSun1+38, "")</f>
        <v/>
      </c>
      <c r="N28" s="3" t="str">
        <f>IF(AND(YEAR(JunSun1+39)=Year,MONTH(JunSun1+39)=6),JunSun1+39, "")</f>
        <v/>
      </c>
      <c r="O28" s="3" t="str">
        <f>IF(AND(YEAR(JunSun1+40)=Year,MONTH(JunSun1+40)=6),JunSun1+40, "")</f>
        <v/>
      </c>
      <c r="P28" s="3" t="str">
        <f>IF(AND(YEAR(JunSun1+41)=Year,MONTH(JunSun1+41)=6),JunSun1+41, "")</f>
        <v/>
      </c>
      <c r="Q28" s="4"/>
      <c r="R28" s="3" t="str">
        <f>IF(AND(YEAR(SepSun1+35)=Year,MONTH(SepSun1+35)=9),SepSun1+35, "")</f>
        <v/>
      </c>
      <c r="S28" s="3" t="str">
        <f>IF(AND(YEAR(SepSun1+36)=Year,MONTH(SepSun1+36)=9),SepSun1+36, "")</f>
        <v/>
      </c>
      <c r="T28" s="3" t="str">
        <f>IF(AND(YEAR(SepSun1+37)=Year,MONTH(SepSun1+37)=9),SepSun1+37, "")</f>
        <v/>
      </c>
      <c r="U28" s="3" t="str">
        <f>IF(AND(YEAR(SepSun1+38)=Year,MONTH(SepSun1+38)=9),SepSun1+38, "")</f>
        <v/>
      </c>
      <c r="V28" s="3" t="str">
        <f>IF(AND(YEAR(SepSun1+39)=Year,MONTH(SepSun1+39)=9),SepSun1+39, "")</f>
        <v/>
      </c>
      <c r="W28" s="3" t="str">
        <f>IF(AND(YEAR(SepSun1+40)=Year,MONTH(SepSun1+40)=9),SepSun1+40, "")</f>
        <v/>
      </c>
      <c r="X28" s="3" t="str">
        <f>IF(AND(YEAR(SepSun1+41)=Year,MONTH(SepSun1+41)=9),SepSun1+41, "")</f>
        <v/>
      </c>
      <c r="Y28" s="4"/>
      <c r="Z28" s="3" t="str">
        <f>IF(AND(YEAR(DecSun1+35)=Year,MONTH(DecSun1+35)=12),DecSun1+35, "")</f>
        <v/>
      </c>
      <c r="AA28" s="3" t="str">
        <f>IF(AND(YEAR(DecSun1+36)=Year,MONTH(DecSun1+36)=12),DecSun1+36, "")</f>
        <v/>
      </c>
      <c r="AB28" s="3" t="str">
        <f>IF(AND(YEAR(DecSun1+37)=Year,MONTH(DecSun1+37)=12),DecSun1+37, "")</f>
        <v/>
      </c>
      <c r="AC28" s="3" t="str">
        <f>IF(AND(YEAR(DecSun1+38)=Year,MONTH(DecSun1+38)=12),DecSun1+38, "")</f>
        <v/>
      </c>
      <c r="AD28" s="3" t="str">
        <f>IF(AND(YEAR(DecSun1+39)=Year,MONTH(DecSun1+39)=12),DecSun1+39, "")</f>
        <v/>
      </c>
      <c r="AE28" s="3" t="str">
        <f>IF(AND(YEAR(DecSun1+40)=Year,MONTH(DecSun1+40)=12),DecSun1+40, "")</f>
        <v/>
      </c>
      <c r="AF28" s="3" t="str">
        <f>IF(AND(YEAR(DecSun1+41)=Year,MONTH(DecSun1+41)=12),DecSun1+41, "")</f>
        <v/>
      </c>
    </row>
    <row r="30" spans="2:32" ht="18" customHeight="1" x14ac:dyDescent="0.25">
      <c r="B30" s="35" t="s">
        <v>20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</row>
    <row r="31" spans="2:32" ht="18" customHeight="1" x14ac:dyDescent="0.25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</row>
    <row r="32" spans="2:32" ht="18" customHeight="1" x14ac:dyDescent="0.25">
      <c r="B32" s="37" t="s">
        <v>23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2:32" ht="18" customHeight="1" x14ac:dyDescent="0.25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2:32" ht="18" customHeight="1" x14ac:dyDescent="0.25">
      <c r="B34" s="39" t="s">
        <v>21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</row>
    <row r="35" spans="2:32" ht="18" customHeight="1" x14ac:dyDescent="0.25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</row>
    <row r="36" spans="2:32" ht="18" customHeight="1" x14ac:dyDescent="0.25">
      <c r="B36" s="41" t="s">
        <v>22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2:32" ht="18" customHeight="1" x14ac:dyDescent="0.25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2:32" ht="18" customHeight="1" x14ac:dyDescent="0.25">
      <c r="B38" s="33" t="s">
        <v>24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</row>
    <row r="39" spans="2:32" ht="18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</sheetData>
  <dataConsolidate/>
  <mergeCells count="19">
    <mergeCell ref="A1:AF1"/>
    <mergeCell ref="B2:AF2"/>
    <mergeCell ref="B3:H3"/>
    <mergeCell ref="J3:P3"/>
    <mergeCell ref="R3:X3"/>
    <mergeCell ref="Z3:AF3"/>
    <mergeCell ref="B12:H12"/>
    <mergeCell ref="J12:P12"/>
    <mergeCell ref="R12:X12"/>
    <mergeCell ref="Z12:AF12"/>
    <mergeCell ref="B21:H21"/>
    <mergeCell ref="J21:P21"/>
    <mergeCell ref="R21:X21"/>
    <mergeCell ref="Z21:AF21"/>
    <mergeCell ref="B30:AF31"/>
    <mergeCell ref="B32:AF33"/>
    <mergeCell ref="B34:AF35"/>
    <mergeCell ref="B36:AF37"/>
    <mergeCell ref="B38:AF39"/>
  </mergeCells>
  <dataValidations count="38">
    <dataValidation allowBlank="1" showInputMessage="1" showErrorMessage="1" prompt="Calendar days for this month are automatically updated in cells Z22 through AF27" sqref="Z23" xr:uid="{55A44116-23ED-4675-9A18-4D8A66D454A8}"/>
    <dataValidation allowBlank="1" showInputMessage="1" showErrorMessage="1" prompt="Calendar days for this month are automatically updated in cells R22 through X27" sqref="R23" xr:uid="{E7C05130-31AF-4D49-A8F7-29749D349A16}"/>
    <dataValidation allowBlank="1" showInputMessage="1" showErrorMessage="1" prompt="Calendar days for this month are automatically updated in cells J22 through P27" sqref="J23" xr:uid="{82B1AE48-B79F-419A-810B-E958DFB09EA4}"/>
    <dataValidation allowBlank="1" showInputMessage="1" showErrorMessage="1" prompt="Calendar days for this month are automatically updated in cells B22 through H27" sqref="B23" xr:uid="{0436DA2B-143B-46D6-B417-A7027F5F1BE1}"/>
    <dataValidation allowBlank="1" showInputMessage="1" showErrorMessage="1" prompt="Calendar days for this month are automatically updated in cells Z13 through AF18" sqref="Z14" xr:uid="{91BB879B-9395-4E23-B82A-DE0637996B01}"/>
    <dataValidation allowBlank="1" showInputMessage="1" showErrorMessage="1" prompt="Calendar days for this month are automatically updated in cells R13 through X18" sqref="R14" xr:uid="{27421D70-F553-4F4A-B29F-C8DF9C0C698E}"/>
    <dataValidation allowBlank="1" showInputMessage="1" showErrorMessage="1" prompt="Calendar days for this month are automatically updated in cells J13 through P18" sqref="J14" xr:uid="{209522ED-163C-4605-BDF0-8C4884086522}"/>
    <dataValidation allowBlank="1" showInputMessage="1" showErrorMessage="1" prompt="Calendar days for this month are automatically updated in cells B13 through H18" sqref="B14" xr:uid="{877C6E60-73EA-4E9F-9C12-11761E63D7EA}"/>
    <dataValidation allowBlank="1" showInputMessage="1" showErrorMessage="1" prompt="Calendar days for this month are automatically updated in cells Z4 through AF9" sqref="Z5" xr:uid="{1544C159-C629-4BAA-B0F2-731147AFFA04}"/>
    <dataValidation allowBlank="1" showInputMessage="1" showErrorMessage="1" prompt="Calendar days for this month are automatically updated in cells R4 through X9" sqref="R5" xr:uid="{C36EEB69-1A85-4DC5-A773-25E05528863F}"/>
    <dataValidation allowBlank="1" showInputMessage="1" showErrorMessage="1" prompt="Calendar days for this month are automatically updated in cells J4 through P9" sqref="J5" xr:uid="{BFB1F190-B397-48A6-9188-42DEAEAA3A8A}"/>
    <dataValidation allowBlank="1" showInputMessage="1" showErrorMessage="1" prompt="Calendar days for this month are automatically updated in cells B4 through H9" sqref="B5" xr:uid="{C9279C4C-1961-438D-BAD4-8CF918418D8F}"/>
    <dataValidation allowBlank="1" showInputMessage="1" showErrorMessage="1" prompt="Weekdays for the month in cell above are in cells Z21 through AF21" sqref="Z22" xr:uid="{845DF912-2F83-477A-8736-F60BF6B33808}"/>
    <dataValidation allowBlank="1" showInputMessage="1" showErrorMessage="1" prompt="Weekdays for the month in cell above are in cells R21 through X21" sqref="R22" xr:uid="{BB2F34BB-1F31-4176-8B65-01F5A15991A4}"/>
    <dataValidation allowBlank="1" showInputMessage="1" showErrorMessage="1" prompt="Weekdays for the month in cell above are in cells J21 through P21" sqref="J22" xr:uid="{31B7939F-13DD-4800-80F5-963D2F5650F8}"/>
    <dataValidation allowBlank="1" showInputMessage="1" showErrorMessage="1" prompt="Weekdays for the month in cell above are in cells B21 through H21" sqref="B22" xr:uid="{EA31AE26-742C-4FB7-9420-4A380CAE149C}"/>
    <dataValidation allowBlank="1" showInputMessage="1" showErrorMessage="1" prompt="Weekdays for the month in cell above are in cells Z12 through AF12" sqref="Z13" xr:uid="{FAF74F62-7F61-4F26-91D7-4530FF1A650B}"/>
    <dataValidation allowBlank="1" showInputMessage="1" showErrorMessage="1" prompt="Weekdays for the month in cell above are in cells R12 through X12" sqref="R13" xr:uid="{383531C7-2DC8-4814-AB20-3A7839F20646}"/>
    <dataValidation allowBlank="1" showInputMessage="1" showErrorMessage="1" prompt="Weekdays for the month in cell above are in cells J12 through P12" sqref="J13" xr:uid="{3DEC401A-B7D7-499B-AAFA-1222AF4E4488}"/>
    <dataValidation allowBlank="1" showInputMessage="1" showErrorMessage="1" prompt="Weekdays for the month in cell above are in cells B12 through H12" sqref="B13" xr:uid="{DBBFDC6D-023F-436D-BF34-1D4863E03845}"/>
    <dataValidation allowBlank="1" showInputMessage="1" showErrorMessage="1" prompt="Weekdays for the month in cell above are in cells Z3 through AF3" sqref="Z4" xr:uid="{47EEBFDC-313B-4E06-88AD-1AFB295B84C8}"/>
    <dataValidation allowBlank="1" showInputMessage="1" showErrorMessage="1" prompt="Weekdays for the month in cell above are in cells R3 through X3" sqref="R4" xr:uid="{4BA8DD5B-25EC-4F71-9F7F-11A613BC4AFC}"/>
    <dataValidation allowBlank="1" showInputMessage="1" showErrorMessage="1" prompt="Weekdays for the month in cell above are in cells J3 through P3" sqref="J4" xr:uid="{B31BF204-DE79-4516-9BA3-58AA5B200A78}"/>
    <dataValidation allowBlank="1" showInputMessage="1" showErrorMessage="1" prompt="Weekdays for the month in cell above are in cells B3 through H3" sqref="B4" xr:uid="{7D4A8458-11AE-4146-9361-85CB62D86A8D}"/>
    <dataValidation allowBlank="1" showInputMessage="1" showErrorMessage="1" prompt="Calendar Month is in this cell. Calendar for this month is automatically updated in cells Z21 through AF27" sqref="Z21:AF21" xr:uid="{212ABC8A-5D5E-42FD-88DA-DF358DD79C1F}"/>
    <dataValidation allowBlank="1" showInputMessage="1" showErrorMessage="1" prompt="Calendar Month is in this cell. Calendar for this month is automatically updated in cells R21 through X27" sqref="R21:X21" xr:uid="{2F4DDF3A-0FC6-4575-B1B5-57695BC9C96B}"/>
    <dataValidation allowBlank="1" showInputMessage="1" showErrorMessage="1" prompt="Calendar Month is in this cell. Calendar for this month is automatically updated in cells J21 through P27" sqref="J21:P21" xr:uid="{D3E3A391-16C8-4D35-B02F-DB41B3036A20}"/>
    <dataValidation allowBlank="1" showInputMessage="1" showErrorMessage="1" prompt="Calendar Month is in this cell. Calendar for this month is automatically updated in cells Z12 through AF18" sqref="Z12:AF12" xr:uid="{FC0CDC2C-8F08-424A-8184-72427D4004BD}"/>
    <dataValidation allowBlank="1" showInputMessage="1" showErrorMessage="1" prompt="Calendar Month is in this cell. Calendar for this month is automatically updated in cells R12 through X18" sqref="R12:X12" xr:uid="{4FEAC7EA-DE23-4330-931F-5A9A5D04F3F2}"/>
    <dataValidation allowBlank="1" showInputMessage="1" showErrorMessage="1" prompt="Calendar Month is in this cell. Calendar for this month is automatically updated in cells J12 through P18" sqref="J12:P12" xr:uid="{1752B51B-D315-4EA0-99B5-98D43A586B98}"/>
    <dataValidation allowBlank="1" showInputMessage="1" showErrorMessage="1" prompt="Calendar Month is in this cell. Calendar for this month is automatically updated in cells B21 through H27" sqref="B21:H21" xr:uid="{8726213A-5C8D-45BB-987A-6D00D4A4E3CE}"/>
    <dataValidation allowBlank="1" showInputMessage="1" showErrorMessage="1" prompt="Calendar Month is in this cell. Calendar for this month is automatically updated in cells B12 through H18" sqref="B12:H12" xr:uid="{0988C992-07FF-4A94-8B7D-3CDA71ECF432}"/>
    <dataValidation allowBlank="1" showInputMessage="1" showErrorMessage="1" prompt="Calendar Month is in this cell. Calendar for this month is automatically updated in cells Z3 through AF9" sqref="Z3:AF3" xr:uid="{E23C34B1-119B-40D0-A37B-48BCFCF6A2D2}"/>
    <dataValidation allowBlank="1" showInputMessage="1" showErrorMessage="1" prompt="Calendar Month is in this cell. Calendar for this month is automatically updated in cells R3 through X9" sqref="R3:X3" xr:uid="{288DE5AA-6682-4B5C-94F3-F85C0169374A}"/>
    <dataValidation allowBlank="1" showInputMessage="1" showErrorMessage="1" prompt="Calendar Month is in this cell. Calendar for this month is automatically updated in cells J3 through P9" sqref="J3:P3" xr:uid="{116921E7-49BB-4CFC-8EAD-0970D5DF5DDA}"/>
    <dataValidation allowBlank="1" showInputMessage="1" showErrorMessage="1" prompt="Calendar Month is in this cell. Calendar for this month is automatically updated in cells B3 through H9" sqref="B3:H3" xr:uid="{8CA9E41A-1AF8-4736-9EAD-850AD86A4FD1}"/>
    <dataValidation allowBlank="1" showInputMessage="1" showErrorMessage="1" prompt="Create a calendar for any year using this Calendar Creator worksheet. Enter Year in cell at right to automatically update calendar for each month" sqref="A2" xr:uid="{0B39767F-2230-4ED4-978B-19DEA1335FD4}"/>
    <dataValidation allowBlank="1" showInputMessage="1" showErrorMessage="1" prompt="Enter Year in this cell to automatically update calendar for each month in cells B2 through AF27" sqref="B2:AF2" xr:uid="{E7D059A6-87CF-47C1-901A-34CDEA70D511}"/>
  </dataValidations>
  <printOptions horizontalCentered="1" verticalCentered="1"/>
  <pageMargins left="0.25" right="0.25" top="0.25" bottom="0.25" header="0.3" footer="0.3"/>
  <pageSetup scale="80" orientation="landscape" r:id="rId1"/>
  <headerFooter differentFirst="1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AD0A2-DAA7-41EF-9E09-49E1FD9B3C38}">
  <sheetPr>
    <tabColor rgb="FFFFFF00"/>
    <pageSetUpPr fitToPage="1"/>
  </sheetPr>
  <dimension ref="A1:AF39"/>
  <sheetViews>
    <sheetView showGridLines="0" zoomScaleNormal="100" workbookViewId="0">
      <selection activeCell="AB5" sqref="AB5"/>
    </sheetView>
  </sheetViews>
  <sheetFormatPr defaultRowHeight="18" customHeight="1" x14ac:dyDescent="0.25"/>
  <cols>
    <col min="1" max="1" width="2.7109375" customWidth="1"/>
    <col min="2" max="32" width="4.28515625" customWidth="1"/>
    <col min="33" max="33" width="2.7109375" customWidth="1"/>
  </cols>
  <sheetData>
    <row r="1" spans="1:32" ht="42" customHeight="1" x14ac:dyDescent="0.25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32" ht="30" customHeight="1" x14ac:dyDescent="0.25">
      <c r="B2" s="31">
        <v>2028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18" customHeight="1" x14ac:dyDescent="0.25">
      <c r="B3" s="32" t="s">
        <v>0</v>
      </c>
      <c r="C3" s="32"/>
      <c r="D3" s="32"/>
      <c r="E3" s="32"/>
      <c r="F3" s="32"/>
      <c r="G3" s="32"/>
      <c r="H3" s="32"/>
      <c r="J3" s="32" t="s">
        <v>3</v>
      </c>
      <c r="K3" s="32"/>
      <c r="L3" s="32"/>
      <c r="M3" s="32"/>
      <c r="N3" s="32"/>
      <c r="O3" s="32"/>
      <c r="P3" s="32"/>
      <c r="R3" s="32" t="s">
        <v>6</v>
      </c>
      <c r="S3" s="32"/>
      <c r="T3" s="32"/>
      <c r="U3" s="32"/>
      <c r="V3" s="32"/>
      <c r="W3" s="32"/>
      <c r="X3" s="32"/>
      <c r="Z3" s="32" t="s">
        <v>8</v>
      </c>
      <c r="AA3" s="32"/>
      <c r="AB3" s="32"/>
      <c r="AC3" s="32"/>
      <c r="AD3" s="32"/>
      <c r="AE3" s="32"/>
      <c r="AF3" s="32"/>
    </row>
    <row r="4" spans="1:32" ht="18" customHeight="1" x14ac:dyDescent="0.25"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R4" s="1" t="s">
        <v>12</v>
      </c>
      <c r="S4" s="1" t="s">
        <v>13</v>
      </c>
      <c r="T4" s="1" t="s">
        <v>14</v>
      </c>
      <c r="U4" s="1" t="s">
        <v>15</v>
      </c>
      <c r="V4" s="1" t="s">
        <v>16</v>
      </c>
      <c r="W4" s="1" t="s">
        <v>17</v>
      </c>
      <c r="X4" s="1" t="s">
        <v>18</v>
      </c>
      <c r="Z4" s="1" t="s">
        <v>12</v>
      </c>
      <c r="AA4" s="1" t="s">
        <v>13</v>
      </c>
      <c r="AB4" s="1" t="s">
        <v>14</v>
      </c>
      <c r="AC4" s="1" t="s">
        <v>15</v>
      </c>
      <c r="AD4" s="1" t="s">
        <v>16</v>
      </c>
      <c r="AE4" s="1" t="s">
        <v>17</v>
      </c>
      <c r="AF4" s="1" t="s">
        <v>18</v>
      </c>
    </row>
    <row r="5" spans="1:32" ht="18" customHeight="1" x14ac:dyDescent="0.25">
      <c r="B5" s="3" t="str">
        <f>IF(AND(YEAR(JanSun1)=Year,MONTH(JanSun1)=1),JanSun1, "")</f>
        <v/>
      </c>
      <c r="C5" s="3" t="str">
        <f>IF(AND(YEAR(JanSun1+1)=Year,MONTH(JanSun1+1)=1),JanSun1+1, "")</f>
        <v/>
      </c>
      <c r="D5" s="3" t="str">
        <f>IF(AND(YEAR(JanSun1+2)=Year,MONTH(JanSun1+2)=1),JanSun1+2, "")</f>
        <v/>
      </c>
      <c r="E5" s="3" t="str">
        <f>IF(AND(YEAR(JanSun1+3)=Year,MONTH(JanSun1+3)=1),JanSun1+3, "")</f>
        <v/>
      </c>
      <c r="F5" s="20" t="str">
        <f>IF(AND(YEAR(JanSun1+4)=Year,MONTH(JanSun1+4)=1),JanSun1+4, "")</f>
        <v/>
      </c>
      <c r="G5" s="20" t="str">
        <f>IF(AND(YEAR(JanSun1+5)=Year,MONTH(JanSun1+5)=1),JanSun1+5, "")</f>
        <v/>
      </c>
      <c r="H5" s="29">
        <f>IF(AND(YEAR(JanSun1+6)=Year,MONTH(JanSun1+6)=1),JanSun1+6, "")</f>
        <v>46753</v>
      </c>
      <c r="I5" s="4"/>
      <c r="J5" s="3" t="str">
        <f>IF(AND(YEAR(AprSun1)=Year,MONTH(AprSun1)=4),AprSun1, "")</f>
        <v/>
      </c>
      <c r="K5" s="3" t="str">
        <f>IF(AND(YEAR(AprSun1+1)=Year,MONTH(AprSun1+1)=4),AprSun1+1, "")</f>
        <v/>
      </c>
      <c r="L5" s="3" t="str">
        <f>IF(AND(YEAR(AprSun1+2)=Year,MONTH(AprSun1+2)=4),AprSun1+2, "")</f>
        <v/>
      </c>
      <c r="M5" s="3" t="str">
        <f>IF(AND(YEAR(AprSun1+3)=Year,MONTH(AprSun1+3)=4),AprSun1+3, "")</f>
        <v/>
      </c>
      <c r="N5" s="3" t="str">
        <f>IF(AND(YEAR(AprSun1+4)=Year,MONTH(AprSun1+4)=4),AprSun1+4, "")</f>
        <v/>
      </c>
      <c r="O5" s="3" t="str">
        <f>IF(AND(YEAR(AprSun1+5)=Year,MONTH(AprSun1+5)=4),AprSun1+5, "")</f>
        <v/>
      </c>
      <c r="P5" s="7">
        <f>IF(AND(YEAR(AprSun1+6)=Year,MONTH(AprSun1+6)=4),AprSun1+6, "")</f>
        <v>46844</v>
      </c>
      <c r="Q5" s="4"/>
      <c r="R5" s="3" t="str">
        <f>IF(AND(YEAR(JulSun1)=Year,MONTH(JulSun1)=7),JulSun1, "")</f>
        <v/>
      </c>
      <c r="S5" s="3" t="str">
        <f>IF(AND(YEAR(JulSun1+1)=Year,MONTH(JulSun1+1)=7),JulSun1+1, "")</f>
        <v/>
      </c>
      <c r="T5" s="3" t="str">
        <f>IF(AND(YEAR(JulSun1+2)=Year,MONTH(JulSun1+2)=7),JulSun1+2, "")</f>
        <v/>
      </c>
      <c r="U5" s="3" t="str">
        <f>IF(AND(YEAR(JulSun1+3)=Year,MONTH(JulSun1+3)=7),JulSun1+3, "")</f>
        <v/>
      </c>
      <c r="V5" s="3" t="str">
        <f>IF(AND(YEAR(JulSun1+4)=Year,MONTH(JulSun1+4)=7),JulSun1+4, "")</f>
        <v/>
      </c>
      <c r="W5" s="3" t="str">
        <f>IF(AND(YEAR(JulSun1+5)=Year,MONTH(JulSun1+5)=7),JulSun1+5, "")</f>
        <v/>
      </c>
      <c r="X5" s="20">
        <f>IF(AND(YEAR(JulSun1+6)=Year,MONTH(JulSun1+6)=7),JulSun1+6, "")</f>
        <v>46935</v>
      </c>
      <c r="Y5" s="4"/>
      <c r="Z5" s="28">
        <f>IF(AND(YEAR(OctSun1)=Year,MONTH(OctSun1)=10),OctSun1, "")</f>
        <v>47027</v>
      </c>
      <c r="AA5" s="8">
        <f>IF(AND(YEAR(OctSun1+1)=Year,MONTH(OctSun1+1)=10),OctSun1+1, "")</f>
        <v>47028</v>
      </c>
      <c r="AB5" s="8">
        <f>IF(AND(YEAR(OctSun1+2)=Year,MONTH(OctSun1+2)=10),OctSun1+2, "")</f>
        <v>47029</v>
      </c>
      <c r="AC5" s="8">
        <f>IF(AND(YEAR(OctSun1+3)=Year,MONTH(OctSun1+3)=10),OctSun1+3, "")</f>
        <v>47030</v>
      </c>
      <c r="AD5" s="2">
        <f>IF(AND(YEAR(OctSun1+4)=Year,MONTH(OctSun1+4)=10),OctSun1+4, "")</f>
        <v>47031</v>
      </c>
      <c r="AE5" s="8">
        <f>IF(AND(YEAR(OctSun1+5)=Year,MONTH(OctSun1+5)=10),OctSun1+5, "")</f>
        <v>47032</v>
      </c>
      <c r="AF5" s="8">
        <f>IF(AND(YEAR(OctSun1+6)=Year,MONTH(OctSun1+6)=10),OctSun1+6, "")</f>
        <v>47033</v>
      </c>
    </row>
    <row r="6" spans="1:32" ht="18" customHeight="1" x14ac:dyDescent="0.25">
      <c r="B6" s="8">
        <f>IF(AND(YEAR(JanSun1+7)=Year,MONTH(JanSun1+7)=1),JanSun1+7, "")</f>
        <v>46754</v>
      </c>
      <c r="C6" s="8">
        <f>IF(AND(YEAR(JanSun1+8)=Year,MONTH(JanSun1+8)=1),JanSun1+8, "")</f>
        <v>46755</v>
      </c>
      <c r="D6" s="8">
        <f>IF(AND(YEAR(JanSun1+9)=Year,MONTH(JanSun1+9)=1),JanSun1+9, "")</f>
        <v>46756</v>
      </c>
      <c r="E6" s="8">
        <f>IF(AND(YEAR(JanSun1+10)=Year,MONTH(JanSun1+10)=1),JanSun1+10, "")</f>
        <v>46757</v>
      </c>
      <c r="F6" s="8">
        <f>IF(AND(YEAR(JanSun1+11)=Year,MONTH(JanSun1+11)=1),JanSun1+11, "")</f>
        <v>46758</v>
      </c>
      <c r="G6" s="8">
        <f>IF(AND(YEAR(JanSun1+12)=Year,MONTH(JanSun1+12)=1),JanSun1+12, "")</f>
        <v>46759</v>
      </c>
      <c r="H6" s="7">
        <f>IF(AND(YEAR(JanSun1+13)=Year,MONTH(JanSun1+13)=1),JanSun1+13, "")</f>
        <v>46760</v>
      </c>
      <c r="I6" s="4"/>
      <c r="J6" s="6">
        <f>IF(AND(YEAR(AprSun1+7)=Year,MONTH(AprSun1+7)=4),AprSun1+7, "")</f>
        <v>46845</v>
      </c>
      <c r="K6" s="3">
        <f>IF(AND(YEAR(AprSun1+8)=Year,MONTH(AprSun1+8)=4),AprSun1+8, "")</f>
        <v>46846</v>
      </c>
      <c r="L6" s="3">
        <f>IF(AND(YEAR(AprSun1+9)=Year,MONTH(AprSun1+9)=4),AprSun1+9, "")</f>
        <v>46847</v>
      </c>
      <c r="M6" s="3">
        <f>IF(AND(YEAR(AprSun1+10)=Year,MONTH(AprSun1+10)=4),AprSun1+10, "")</f>
        <v>46848</v>
      </c>
      <c r="N6" s="2">
        <f>IF(AND(YEAR(AprSun1+11)=Year,MONTH(AprSun1+11)=4),AprSun1+11, "")</f>
        <v>46849</v>
      </c>
      <c r="O6" s="3">
        <f>IF(AND(YEAR(AprSun1+12)=Year,MONTH(AprSun1+12)=4),AprSun1+12, "")</f>
        <v>46850</v>
      </c>
      <c r="P6" s="3">
        <f>IF(AND(YEAR(AprSun1+13)=Year,MONTH(AprSun1+13)=4),AprSun1+13, "")</f>
        <v>46851</v>
      </c>
      <c r="Q6" s="4"/>
      <c r="R6" s="20">
        <f>IF(AND(YEAR(JulSun1+7)=Year,MONTH(JulSun1+7)=7),JulSun1+7, "")</f>
        <v>46936</v>
      </c>
      <c r="S6" s="3">
        <f>IF(AND(YEAR(JulSun1+8)=Year,MONTH(JulSun1+8)=7),JulSun1+8, "")</f>
        <v>46937</v>
      </c>
      <c r="T6" s="16">
        <f>IF(AND(YEAR(JulSun1+9)=Year,MONTH(JulSun1+9)=7),JulSun1+9, "")</f>
        <v>46938</v>
      </c>
      <c r="U6" s="3">
        <f>IF(AND(YEAR(JulSun1+10)=Year,MONTH(JulSun1+10)=7),JulSun1+10, "")</f>
        <v>46939</v>
      </c>
      <c r="V6" s="3">
        <f>IF(AND(YEAR(JulSun1+11)=Year,MONTH(JulSun1+11)=7),JulSun1+11, "")</f>
        <v>46940</v>
      </c>
      <c r="W6" s="3">
        <f>IF(AND(YEAR(JulSun1+12)=Year,MONTH(JulSun1+12)=7),JulSun1+12, "")</f>
        <v>46941</v>
      </c>
      <c r="X6" s="7">
        <f>IF(AND(YEAR(JulSun1+13)=Year,MONTH(JulSun1+13)=7),JulSun1+13, "")</f>
        <v>46942</v>
      </c>
      <c r="Y6" s="4"/>
      <c r="Z6" s="8">
        <f>IF(AND(YEAR(OctSun1+7)=Year,MONTH(OctSun1+7)=10),OctSun1+7, "")</f>
        <v>47034</v>
      </c>
      <c r="AA6" s="8">
        <f>IF(AND(YEAR(OctSun1+8)=Year,MONTH(OctSun1+8)=10),OctSun1+8, "")</f>
        <v>47035</v>
      </c>
      <c r="AB6" s="8">
        <f>IF(AND(YEAR(OctSun1+9)=Year,MONTH(OctSun1+9)=10),OctSun1+9, "")</f>
        <v>47036</v>
      </c>
      <c r="AC6" s="8">
        <f>IF(AND(YEAR(OctSun1+10)=Year,MONTH(OctSun1+10)=10),OctSun1+10, "")</f>
        <v>47037</v>
      </c>
      <c r="AD6" s="8">
        <f>IF(AND(YEAR(OctSun1+11)=Year,MONTH(OctSun1+11)=10),OctSun1+11, "")</f>
        <v>47038</v>
      </c>
      <c r="AE6" s="8">
        <f>IF(AND(YEAR(OctSun1+12)=Year,MONTH(OctSun1+12)=10),OctSun1+12, "")</f>
        <v>47039</v>
      </c>
      <c r="AF6" s="7">
        <f>IF(AND(YEAR(OctSun1+13)=Year,MONTH(OctSun1+13)=10),OctSun1+13, "")</f>
        <v>47040</v>
      </c>
    </row>
    <row r="7" spans="1:32" ht="18" customHeight="1" x14ac:dyDescent="0.25">
      <c r="B7" s="6">
        <f>IF(AND(YEAR(JanSun1+14)=Year,MONTH(JanSun1+14)=1),JanSun1+14, "")</f>
        <v>46761</v>
      </c>
      <c r="C7" s="3">
        <f>IF(AND(YEAR(JanSun1+15)=Year,MONTH(JanSun1+15)=1),JanSun1+15, "")</f>
        <v>46762</v>
      </c>
      <c r="D7" s="3">
        <f>IF(AND(YEAR(JanSun1+16)=Year,MONTH(JanSun1+16)=1),JanSun1+16, "")</f>
        <v>46763</v>
      </c>
      <c r="E7" s="3">
        <f>IF(AND(YEAR(JanSun1+17)=Year,MONTH(JanSun1+17)=1),JanSun1+17, "")</f>
        <v>46764</v>
      </c>
      <c r="F7" s="2">
        <f>IF(AND(YEAR(JanSun1+18)=Year,MONTH(JanSun1+18)=1),JanSun1+18, "")</f>
        <v>46765</v>
      </c>
      <c r="G7" s="3">
        <f>IF(AND(YEAR(JanSun1+19)=Year,MONTH(JanSun1+19)=1),JanSun1+19, "")</f>
        <v>46766</v>
      </c>
      <c r="H7" s="3">
        <f>IF(AND(YEAR(JanSun1+20)=Year,MONTH(JanSun1+20)=1),JanSun1+20, "")</f>
        <v>46767</v>
      </c>
      <c r="I7" s="4"/>
      <c r="J7" s="3">
        <f>IF(AND(YEAR(AprSun1+14)=Year,MONTH(AprSun1+14)=4),AprSun1+14, "")</f>
        <v>46852</v>
      </c>
      <c r="K7" s="3">
        <f>IF(AND(YEAR(AprSun1+15)=Year,MONTH(AprSun1+15)=4),AprSun1+15, "")</f>
        <v>46853</v>
      </c>
      <c r="L7" s="3">
        <f>IF(AND(YEAR(AprSun1+16)=Year,MONTH(AprSun1+16)=4),AprSun1+16, "")</f>
        <v>46854</v>
      </c>
      <c r="M7" s="3">
        <f>IF(AND(YEAR(AprSun1+17)=Year,MONTH(AprSun1+17)=4),AprSun1+17, "")</f>
        <v>46855</v>
      </c>
      <c r="N7" s="3">
        <f>IF(AND(YEAR(AprSun1+18)=Year,MONTH(AprSun1+18)=4),AprSun1+18, "")</f>
        <v>46856</v>
      </c>
      <c r="O7" s="3">
        <f>IF(AND(YEAR(AprSun1+19)=Year,MONTH(AprSun1+19)=4),AprSun1+19, "")</f>
        <v>46857</v>
      </c>
      <c r="P7" s="7">
        <f>IF(AND(YEAR(AprSun1+20)=Year,MONTH(AprSun1+20)=4),AprSun1+20, "")</f>
        <v>46858</v>
      </c>
      <c r="Q7" s="4"/>
      <c r="R7" s="6">
        <f>IF(AND(YEAR(JulSun1+14)=Year,MONTH(JulSun1+14)=7),JulSun1+14, "")</f>
        <v>46943</v>
      </c>
      <c r="S7" s="8">
        <f>IF(AND(YEAR(JulSun1+15)=Year,MONTH(JulSun1+15)=7),JulSun1+15, "")</f>
        <v>46944</v>
      </c>
      <c r="T7" s="8">
        <f>IF(AND(YEAR(JulSun1+16)=Year,MONTH(JulSun1+16)=7),JulSun1+16, "")</f>
        <v>46945</v>
      </c>
      <c r="U7" s="8">
        <f>IF(AND(YEAR(JulSun1+17)=Year,MONTH(JulSun1+17)=7),JulSun1+17, "")</f>
        <v>46946</v>
      </c>
      <c r="V7" s="2">
        <f>IF(AND(YEAR(JulSun1+18)=Year,MONTH(JulSun1+18)=7),JulSun1+18, "")</f>
        <v>46947</v>
      </c>
      <c r="W7" s="8">
        <f>IF(AND(YEAR(JulSun1+19)=Year,MONTH(JulSun1+19)=7),JulSun1+19, "")</f>
        <v>46948</v>
      </c>
      <c r="X7" s="8">
        <f>IF(AND(YEAR(JulSun1+20)=Year,MONTH(JulSun1+20)=7),JulSun1+20, "")</f>
        <v>46949</v>
      </c>
      <c r="Y7" s="4"/>
      <c r="Z7" s="28">
        <f>IF(AND(YEAR(OctSun1+14)=Year,MONTH(OctSun1+14)=10),OctSun1+14, "")</f>
        <v>47041</v>
      </c>
      <c r="AA7" s="3">
        <f>IF(AND(YEAR(OctSun1+15)=Year,MONTH(OctSun1+15)=10),OctSun1+15, "")</f>
        <v>47042</v>
      </c>
      <c r="AB7" s="3">
        <f>IF(AND(YEAR(OctSun1+16)=Year,MONTH(OctSun1+16)=10),OctSun1+16, "")</f>
        <v>47043</v>
      </c>
      <c r="AC7" s="3">
        <f>IF(AND(YEAR(OctSun1+17)=Year,MONTH(OctSun1+17)=10),OctSun1+17, "")</f>
        <v>47044</v>
      </c>
      <c r="AD7" s="2">
        <f>IF(AND(YEAR(OctSun1+18)=Year,MONTH(OctSun1+18)=10),OctSun1+18, "")</f>
        <v>47045</v>
      </c>
      <c r="AE7" s="3">
        <f>IF(AND(YEAR(OctSun1+19)=Year,MONTH(OctSun1+19)=10),OctSun1+19, "")</f>
        <v>47046</v>
      </c>
      <c r="AF7" s="3">
        <f>IF(AND(YEAR(OctSun1+20)=Year,MONTH(OctSun1+20)=10),OctSun1+20, "")</f>
        <v>47047</v>
      </c>
    </row>
    <row r="8" spans="1:32" ht="18" customHeight="1" x14ac:dyDescent="0.25">
      <c r="B8" s="3">
        <f>IF(AND(YEAR(JanSun1+21)=Year,MONTH(JanSun1+21)=1),JanSun1+21, "")</f>
        <v>46768</v>
      </c>
      <c r="C8" s="3">
        <f>IF(AND(YEAR(JanSun1+22)=Year,MONTH(JanSun1+22)=1),JanSun1+22, "")</f>
        <v>46769</v>
      </c>
      <c r="D8" s="3">
        <f>IF(AND(YEAR(JanSun1+23)=Year,MONTH(JanSun1+23)=1),JanSun1+23, "")</f>
        <v>46770</v>
      </c>
      <c r="E8" s="3">
        <f>IF(AND(YEAR(JanSun1+24)=Year,MONTH(JanSun1+24)=1),JanSun1+24, "")</f>
        <v>46771</v>
      </c>
      <c r="F8" s="3">
        <f>IF(AND(YEAR(JanSun1+25)=Year,MONTH(JanSun1+25)=1),JanSun1+25, "")</f>
        <v>46772</v>
      </c>
      <c r="G8" s="3">
        <f>IF(AND(YEAR(JanSun1+26)=Year,MONTH(JanSun1+26)=1),JanSun1+26, "")</f>
        <v>46773</v>
      </c>
      <c r="H8" s="7">
        <f>IF(AND(YEAR(JanSun1+27)=Year,MONTH(JanSun1+27)=1),JanSun1+27, "")</f>
        <v>46774</v>
      </c>
      <c r="I8" s="4"/>
      <c r="J8" s="6">
        <f>IF(AND(YEAR(AprSun1+21)=Year,MONTH(AprSun1+21)=4),AprSun1+21, "")</f>
        <v>46859</v>
      </c>
      <c r="K8" s="8">
        <f>IF(AND(YEAR(AprSun1+22)=Year,MONTH(AprSun1+22)=4),AprSun1+22, "")</f>
        <v>46860</v>
      </c>
      <c r="L8" s="8">
        <f>IF(AND(YEAR(AprSun1+23)=Year,MONTH(AprSun1+23)=4),AprSun1+23, "")</f>
        <v>46861</v>
      </c>
      <c r="M8" s="8">
        <f>IF(AND(YEAR(AprSun1+24)=Year,MONTH(AprSun1+24)=4),AprSun1+24, "")</f>
        <v>46862</v>
      </c>
      <c r="N8" s="2">
        <f>IF(AND(YEAR(AprSun1+25)=Year,MONTH(AprSun1+25)=4),AprSun1+25, "")</f>
        <v>46863</v>
      </c>
      <c r="O8" s="8">
        <f>IF(AND(YEAR(AprSun1+26)=Year,MONTH(AprSun1+26)=4),AprSun1+26, "")</f>
        <v>46864</v>
      </c>
      <c r="P8" s="8">
        <f>IF(AND(YEAR(AprSun1+27)=Year,MONTH(AprSun1+27)=4),AprSun1+27, "")</f>
        <v>46865</v>
      </c>
      <c r="Q8" s="4"/>
      <c r="R8" s="8">
        <f>IF(AND(YEAR(JulSun1+21)=Year,MONTH(JulSun1+21)=7),JulSun1+21, "")</f>
        <v>46950</v>
      </c>
      <c r="S8" s="8">
        <f>IF(AND(YEAR(JulSun1+22)=Year,MONTH(JulSun1+22)=7),JulSun1+22, "")</f>
        <v>46951</v>
      </c>
      <c r="T8" s="8">
        <f>IF(AND(YEAR(JulSun1+23)=Year,MONTH(JulSun1+23)=7),JulSun1+23, "")</f>
        <v>46952</v>
      </c>
      <c r="U8" s="8">
        <f>IF(AND(YEAR(JulSun1+24)=Year,MONTH(JulSun1+24)=7),JulSun1+24, "")</f>
        <v>46953</v>
      </c>
      <c r="V8" s="8">
        <f>IF(AND(YEAR(JulSun1+25)=Year,MONTH(JulSun1+25)=7),JulSun1+25, "")</f>
        <v>46954</v>
      </c>
      <c r="W8" s="8">
        <f>IF(AND(YEAR(JulSun1+26)=Year,MONTH(JulSun1+26)=7),JulSun1+26, "")</f>
        <v>46955</v>
      </c>
      <c r="X8" s="7">
        <f>IF(AND(YEAR(JulSun1+27)=Year,MONTH(JulSun1+27)=7),JulSun1+27, "")</f>
        <v>46956</v>
      </c>
      <c r="Y8" s="4"/>
      <c r="Z8" s="3">
        <f>IF(AND(YEAR(OctSun1+21)=Year,MONTH(OctSun1+21)=10),OctSun1+21, "")</f>
        <v>47048</v>
      </c>
      <c r="AA8" s="3">
        <f>IF(AND(YEAR(OctSun1+22)=Year,MONTH(OctSun1+22)=10),OctSun1+22, "")</f>
        <v>47049</v>
      </c>
      <c r="AB8" s="3">
        <f>IF(AND(YEAR(OctSun1+23)=Year,MONTH(OctSun1+23)=10),OctSun1+23, "")</f>
        <v>47050</v>
      </c>
      <c r="AC8" s="3">
        <f>IF(AND(YEAR(OctSun1+24)=Year,MONTH(OctSun1+24)=10),OctSun1+24, "")</f>
        <v>47051</v>
      </c>
      <c r="AD8" s="3">
        <f>IF(AND(YEAR(OctSun1+25)=Year,MONTH(OctSun1+25)=10),OctSun1+25, "")</f>
        <v>47052</v>
      </c>
      <c r="AE8" s="3">
        <f>IF(AND(YEAR(OctSun1+26)=Year,MONTH(OctSun1+26)=10),OctSun1+26, "")</f>
        <v>47053</v>
      </c>
      <c r="AF8" s="7">
        <f>IF(AND(YEAR(OctSun1+27)=Year,MONTH(OctSun1+27)=10),OctSun1+27, "")</f>
        <v>47054</v>
      </c>
    </row>
    <row r="9" spans="1:32" ht="18" customHeight="1" x14ac:dyDescent="0.25">
      <c r="B9" s="6">
        <f>IF(AND(YEAR(JanSun1+28)=Year,MONTH(JanSun1+28)=1),JanSun1+28, "")</f>
        <v>46775</v>
      </c>
      <c r="C9" s="8">
        <f>IF(AND(YEAR(JanSun1+29)=Year,MONTH(JanSun1+29)=1),JanSun1+29, "")</f>
        <v>46776</v>
      </c>
      <c r="D9" s="8">
        <f>IF(AND(YEAR(JanSun1+30)=Year,MONTH(JanSun1+30)=1),JanSun1+30, "")</f>
        <v>46777</v>
      </c>
      <c r="E9" s="8">
        <f>IF(AND(YEAR(JanSun1+31)=Year,MONTH(JanSun1+31)=1),JanSun1+31, "")</f>
        <v>46778</v>
      </c>
      <c r="F9" s="2">
        <f>IF(AND(YEAR(JanSun1+32)=Year,MONTH(JanSun1+32)=1),JanSun1+32, "")</f>
        <v>46779</v>
      </c>
      <c r="G9" s="8">
        <f>IF(AND(YEAR(JanSun1+33)=Year,MONTH(JanSun1+33)=1),JanSun1+33, "")</f>
        <v>46780</v>
      </c>
      <c r="H9" s="8">
        <f>IF(AND(YEAR(JanSun1+34)=Year,MONTH(JanSun1+34)=1),JanSun1+34, "")</f>
        <v>46781</v>
      </c>
      <c r="I9" s="4"/>
      <c r="J9" s="8">
        <f>IF(AND(YEAR(AprSun1+28)=Year,MONTH(AprSun1+28)=4),AprSun1+28, "")</f>
        <v>46866</v>
      </c>
      <c r="K9" s="8">
        <f>IF(AND(YEAR(AprSun1+29)=Year,MONTH(AprSun1+29)=4),AprSun1+29, "")</f>
        <v>46867</v>
      </c>
      <c r="L9" s="8">
        <f>IF(AND(YEAR(AprSun1+30)=Year,MONTH(AprSun1+30)=4),AprSun1+30, "")</f>
        <v>46868</v>
      </c>
      <c r="M9" s="8">
        <f>IF(AND(YEAR(AprSun1+31)=Year,MONTH(AprSun1+31)=4),AprSun1+31, "")</f>
        <v>46869</v>
      </c>
      <c r="N9" s="8">
        <f>IF(AND(YEAR(AprSun1+32)=Year,MONTH(AprSun1+32)=4),AprSun1+32, "")</f>
        <v>46870</v>
      </c>
      <c r="O9" s="8">
        <f>IF(AND(YEAR(AprSun1+33)=Year,MONTH(AprSun1+33)=4),AprSun1+33, "")</f>
        <v>46871</v>
      </c>
      <c r="P9" s="7">
        <f>IF(AND(YEAR(AprSun1+34)=Year,MONTH(AprSun1+34)=4),AprSun1+34, "")</f>
        <v>46872</v>
      </c>
      <c r="Q9" s="4"/>
      <c r="R9" s="6">
        <f>IF(AND(YEAR(JulSun1+28)=Year,MONTH(JulSun1+28)=7),JulSun1+28, "")</f>
        <v>46957</v>
      </c>
      <c r="S9" s="3">
        <f>IF(AND(YEAR(JulSun1+29)=Year,MONTH(JulSun1+29)=7),JulSun1+29, "")</f>
        <v>46958</v>
      </c>
      <c r="T9" s="3">
        <f>IF(AND(YEAR(JulSun1+30)=Year,MONTH(JulSun1+30)=7),JulSun1+30, "")</f>
        <v>46959</v>
      </c>
      <c r="U9" s="3">
        <f>IF(AND(YEAR(JulSun1+31)=Year,MONTH(JulSun1+31)=7),JulSun1+31, "")</f>
        <v>46960</v>
      </c>
      <c r="V9" s="2">
        <f>IF(AND(YEAR(JulSun1+32)=Year,MONTH(JulSun1+32)=7),JulSun1+32, "")</f>
        <v>46961</v>
      </c>
      <c r="W9" s="3">
        <f>IF(AND(YEAR(JulSun1+33)=Year,MONTH(JulSun1+33)=7),JulSun1+33, "")</f>
        <v>46962</v>
      </c>
      <c r="X9" s="3">
        <f>IF(AND(YEAR(JulSun1+34)=Year,MONTH(JulSun1+34)=7),JulSun1+34, "")</f>
        <v>46963</v>
      </c>
      <c r="Y9" s="4"/>
      <c r="Z9" s="28">
        <f>IF(AND(YEAR(OctSun1+28)=Year,MONTH(OctSun1+28)=10),OctSun1+28, "")</f>
        <v>47055</v>
      </c>
      <c r="AA9" s="8">
        <f>IF(AND(YEAR(OctSun1+29)=Year,MONTH(OctSun1+29)=10),OctSun1+29, "")</f>
        <v>47056</v>
      </c>
      <c r="AB9" s="8">
        <f>IF(AND(YEAR(OctSun1+30)=Year,MONTH(OctSun1+30)=10),OctSun1+30, "")</f>
        <v>47057</v>
      </c>
      <c r="AC9" s="3" t="str">
        <f>IF(AND(YEAR(OctSun1+31)=Year,MONTH(OctSun1+31)=10),OctSun1+31, "")</f>
        <v/>
      </c>
      <c r="AD9" s="3" t="str">
        <f>IF(AND(YEAR(OctSun1+32)=Year,MONTH(OctSun1+32)=10),OctSun1+32, "")</f>
        <v/>
      </c>
      <c r="AE9" s="3" t="str">
        <f>IF(AND(YEAR(OctSun1+33)=Year,MONTH(OctSun1+33)=10),OctSun1+33, "")</f>
        <v/>
      </c>
      <c r="AF9" s="3" t="str">
        <f>IF(AND(YEAR(OctSun1+34)=Year,MONTH(OctSun1+34)=10),OctSun1+34, "")</f>
        <v/>
      </c>
    </row>
    <row r="10" spans="1:32" ht="18" customHeight="1" x14ac:dyDescent="0.25">
      <c r="B10" s="8">
        <f>IF(AND(YEAR(JanSun1+35)=Year,MONTH(JanSun1+35)=1),JanSun1+35, "")</f>
        <v>46782</v>
      </c>
      <c r="C10" s="8">
        <f>IF(AND(YEAR(JanSun1+36)=Year,MONTH(JanSun1+36)=1),JanSun1+36, "")</f>
        <v>46783</v>
      </c>
      <c r="D10" s="3" t="str">
        <f>IF(AND(YEAR(JanSun1+37)=Year,MONTH(JanSun1+37)=1),JanSun1+37, "")</f>
        <v/>
      </c>
      <c r="E10" s="3" t="str">
        <f>IF(AND(YEAR(JanSun1+38)=Year,MONTH(JanSun1+38)=1),JanSun1+38, "")</f>
        <v/>
      </c>
      <c r="F10" s="3" t="str">
        <f>IF(AND(YEAR(JanSun1+39)=Year,MONTH(JanSun1+39)=1),JanSun1+39, "")</f>
        <v/>
      </c>
      <c r="G10" s="3" t="str">
        <f>IF(AND(YEAR(JanSun1+40)=Year,MONTH(JanSun1+40)=1),JanSun1+40, "")</f>
        <v/>
      </c>
      <c r="H10" s="3" t="str">
        <f>IF(AND(YEAR(JanSun1+41)=Year,MONTH(JanSun1+41)=1),JanSun1+41, "")</f>
        <v/>
      </c>
      <c r="I10" s="4"/>
      <c r="J10" s="28">
        <f>IF(AND(YEAR(AprSun1+35)=Year,MONTH(AprSun1+35)=4),AprSun1+35, "")</f>
        <v>46873</v>
      </c>
      <c r="K10" s="3" t="str">
        <f>IF(AND(YEAR(AprSun1+36)=Year,MONTH(AprSun1+36)=4),AprSun1+36, "")</f>
        <v/>
      </c>
      <c r="L10" s="3" t="str">
        <f>IF(AND(YEAR(AprSun1+37)=Year,MONTH(AprSun1+37)=4),AprSun1+37, "")</f>
        <v/>
      </c>
      <c r="M10" s="3" t="str">
        <f>IF(AND(YEAR(AprSun1+38)=Year,MONTH(AprSun1+38)=4),AprSun1+38, "")</f>
        <v/>
      </c>
      <c r="N10" s="3" t="str">
        <f>IF(AND(YEAR(AprSun1+39)=Year,MONTH(AprSun1+39)=4),AprSun1+39, "")</f>
        <v/>
      </c>
      <c r="O10" s="3" t="str">
        <f>IF(AND(YEAR(AprSun1+40)=Year,MONTH(AprSun1+40)=4),AprSun1+40, "")</f>
        <v/>
      </c>
      <c r="P10" s="3" t="str">
        <f>IF(AND(YEAR(AprSun1+41)=Year,MONTH(AprSun1+41)=4),AprSun1+41, "")</f>
        <v/>
      </c>
      <c r="Q10" s="4"/>
      <c r="R10" s="3">
        <f>IF(AND(YEAR(JulSun1+35)=Year,MONTH(JulSun1+35)=7),JulSun1+35, "")</f>
        <v>46964</v>
      </c>
      <c r="S10" s="3">
        <f>IF(AND(YEAR(JulSun1+36)=Year,MONTH(JulSun1+36)=7),JulSun1+36, "")</f>
        <v>46965</v>
      </c>
      <c r="T10" s="3" t="str">
        <f>IF(AND(YEAR(JulSun1+37)=Year,MONTH(JulSun1+37)=7),JulSun1+37, "")</f>
        <v/>
      </c>
      <c r="U10" s="3" t="str">
        <f>IF(AND(YEAR(JulSun1+38)=Year,MONTH(JulSun1+38)=7),JulSun1+38, "")</f>
        <v/>
      </c>
      <c r="V10" s="3" t="str">
        <f>IF(AND(YEAR(JulSun1+39)=Year,MONTH(JulSun1+39)=7),JulSun1+39, "")</f>
        <v/>
      </c>
      <c r="W10" s="3" t="str">
        <f>IF(AND(YEAR(JulSun1+40)=Year,MONTH(JulSun1+40)=7),JulSun1+40, "")</f>
        <v/>
      </c>
      <c r="X10" s="3" t="str">
        <f>IF(AND(YEAR(JulSun1+41)=Year,MONTH(JulSun1+41)=7),JulSun1+41, "")</f>
        <v/>
      </c>
      <c r="Y10" s="4"/>
      <c r="Z10" s="3" t="str">
        <f>IF(AND(YEAR(OctSun1+35)=Year,MONTH(OctSun1+35)=10),OctSun1+35, "")</f>
        <v/>
      </c>
      <c r="AA10" s="3" t="str">
        <f>IF(AND(YEAR(OctSun1+36)=Year,MONTH(OctSun1+36)=10),OctSun1+36, "")</f>
        <v/>
      </c>
      <c r="AB10" s="3" t="str">
        <f>IF(AND(YEAR(OctSun1+37)=Year,MONTH(OctSun1+37)=10),OctSun1+37, "")</f>
        <v/>
      </c>
      <c r="AC10" s="3" t="str">
        <f>IF(AND(YEAR(OctSun1+38)=Year,MONTH(OctSun1+38)=10),OctSun1+38, "")</f>
        <v/>
      </c>
      <c r="AD10" s="3" t="str">
        <f>IF(AND(YEAR(OctSun1+39)=Year,MONTH(OctSun1+39)=10),OctSun1+39, "")</f>
        <v/>
      </c>
      <c r="AE10" s="3" t="str">
        <f>IF(AND(YEAR(OctSun1+40)=Year,MONTH(OctSun1+40)=10),OctSun1+40, "")</f>
        <v/>
      </c>
      <c r="AF10" s="3" t="str">
        <f>IF(AND(YEAR(OctSun1+41)=Year,MONTH(OctSun1+41)=10),OctSun1+41, "")</f>
        <v/>
      </c>
    </row>
    <row r="11" spans="1:32" ht="18" customHeight="1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8" customHeight="1" x14ac:dyDescent="0.25">
      <c r="B12" s="32" t="s">
        <v>1</v>
      </c>
      <c r="C12" s="32"/>
      <c r="D12" s="32"/>
      <c r="E12" s="32"/>
      <c r="F12" s="32"/>
      <c r="G12" s="32"/>
      <c r="H12" s="32"/>
      <c r="I12" s="4"/>
      <c r="J12" s="32" t="s">
        <v>4</v>
      </c>
      <c r="K12" s="32"/>
      <c r="L12" s="32"/>
      <c r="M12" s="32"/>
      <c r="N12" s="32"/>
      <c r="O12" s="32"/>
      <c r="P12" s="32"/>
      <c r="Q12" s="4"/>
      <c r="R12" s="32" t="s">
        <v>9</v>
      </c>
      <c r="S12" s="32"/>
      <c r="T12" s="32"/>
      <c r="U12" s="32"/>
      <c r="V12" s="32"/>
      <c r="W12" s="32"/>
      <c r="X12" s="32"/>
      <c r="Y12" s="4"/>
      <c r="Z12" s="32" t="s">
        <v>10</v>
      </c>
      <c r="AA12" s="32"/>
      <c r="AB12" s="32"/>
      <c r="AC12" s="32"/>
      <c r="AD12" s="32"/>
      <c r="AE12" s="32"/>
      <c r="AF12" s="32"/>
    </row>
    <row r="13" spans="1:32" ht="18" customHeight="1" x14ac:dyDescent="0.25">
      <c r="B13" s="5" t="s">
        <v>12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4"/>
      <c r="J13" s="5" t="s">
        <v>12</v>
      </c>
      <c r="K13" s="5" t="s">
        <v>13</v>
      </c>
      <c r="L13" s="5" t="s">
        <v>14</v>
      </c>
      <c r="M13" s="5" t="s">
        <v>15</v>
      </c>
      <c r="N13" s="5" t="s">
        <v>16</v>
      </c>
      <c r="O13" s="5" t="s">
        <v>17</v>
      </c>
      <c r="P13" s="5" t="s">
        <v>18</v>
      </c>
      <c r="Q13" s="4"/>
      <c r="R13" s="5" t="s">
        <v>12</v>
      </c>
      <c r="S13" s="5" t="s">
        <v>13</v>
      </c>
      <c r="T13" s="5" t="s">
        <v>14</v>
      </c>
      <c r="U13" s="5" t="s">
        <v>15</v>
      </c>
      <c r="V13" s="5" t="s">
        <v>16</v>
      </c>
      <c r="W13" s="5" t="s">
        <v>17</v>
      </c>
      <c r="X13" s="5" t="s">
        <v>18</v>
      </c>
      <c r="Y13" s="4"/>
      <c r="Z13" s="5" t="s">
        <v>12</v>
      </c>
      <c r="AA13" s="5" t="s">
        <v>13</v>
      </c>
      <c r="AB13" s="5" t="s">
        <v>14</v>
      </c>
      <c r="AC13" s="5" t="s">
        <v>15</v>
      </c>
      <c r="AD13" s="5" t="s">
        <v>16</v>
      </c>
      <c r="AE13" s="5" t="s">
        <v>17</v>
      </c>
      <c r="AF13" s="5" t="s">
        <v>18</v>
      </c>
    </row>
    <row r="14" spans="1:32" ht="18" customHeight="1" x14ac:dyDescent="0.25">
      <c r="B14" s="3" t="str">
        <f>IF(AND(YEAR(FebSun1)=Year,MONTH(FebSun1)=2),FebSun1, "")</f>
        <v/>
      </c>
      <c r="C14" s="3" t="str">
        <f>IF(AND(YEAR(FebSun1+1)=Year,MONTH(FebSun1+1)=2),FebSun1+1, "")</f>
        <v/>
      </c>
      <c r="D14" s="8">
        <f>IF(AND(YEAR(FebSun1+2)=Year,MONTH(FebSun1+2)=2),FebSun1+2, "")</f>
        <v>46784</v>
      </c>
      <c r="E14" s="8">
        <f>IF(AND(YEAR(FebSun1+3)=Year,MONTH(FebSun1+3)=2),FebSun1+3, "")</f>
        <v>46785</v>
      </c>
      <c r="F14" s="8">
        <f>IF(AND(YEAR(FebSun1+4)=Year,MONTH(FebSun1+4)=2),FebSun1+4, "")</f>
        <v>46786</v>
      </c>
      <c r="G14" s="8">
        <f>IF(AND(YEAR(FebSun1+5)=Year,MONTH(FebSun1+5)=2),FebSun1+5, "")</f>
        <v>46787</v>
      </c>
      <c r="H14" s="7">
        <f>IF(AND(YEAR(FebSun1+6)=Year,MONTH(FebSun1+6)=2),FebSun1+6, "")</f>
        <v>46788</v>
      </c>
      <c r="I14" s="4"/>
      <c r="J14" s="3" t="str">
        <f>IF(AND(YEAR(MaySun1)=Year,MONTH(MaySun1)=5),MaySun1, "")</f>
        <v/>
      </c>
      <c r="K14" s="3">
        <f>IF(AND(YEAR(MaySun1+1)=Year,MONTH(MaySun1+1)=5),MaySun1+1, "")</f>
        <v>46874</v>
      </c>
      <c r="L14" s="3">
        <f>IF(AND(YEAR(MaySun1+2)=Year,MONTH(MaySun1+2)=5),MaySun1+2, "")</f>
        <v>46875</v>
      </c>
      <c r="M14" s="3">
        <f>IF(AND(YEAR(MaySun1+3)=Year,MONTH(MaySun1+3)=5),MaySun1+3, "")</f>
        <v>46876</v>
      </c>
      <c r="N14" s="2">
        <f>IF(AND(YEAR(MaySun1+4)=Year,MONTH(MaySun1+4)=5),MaySun1+4, "")</f>
        <v>46877</v>
      </c>
      <c r="O14" s="3">
        <f>IF(AND(YEAR(MaySun1+5)=Year,MONTH(MaySun1+5)=5),MaySun1+5, "")</f>
        <v>46878</v>
      </c>
      <c r="P14" s="3">
        <f>IF(AND(YEAR(MaySun1+6)=Year,MONTH(MaySun1+6)=5),MaySun1+6, "")</f>
        <v>46879</v>
      </c>
      <c r="Q14" s="4"/>
      <c r="R14" s="3" t="str">
        <f>IF(AND(YEAR(AugSun1)=Year,MONTH(AugSun1)=8),AugSun1, "")</f>
        <v/>
      </c>
      <c r="S14" s="3" t="str">
        <f>IF(AND(YEAR(AugSun1+1)=Year,MONTH(AugSun1+1)=8),AugSun1+1, "")</f>
        <v/>
      </c>
      <c r="T14" s="3">
        <f>IF(AND(YEAR(AugSun1+2)=Year,MONTH(AugSun1+2)=8),AugSun1+2, "")</f>
        <v>46966</v>
      </c>
      <c r="U14" s="3">
        <f>IF(AND(YEAR(AugSun1+3)=Year,MONTH(AugSun1+3)=8),AugSun1+3, "")</f>
        <v>46967</v>
      </c>
      <c r="V14" s="3">
        <f>IF(AND(YEAR(AugSun1+4)=Year,MONTH(AugSun1+4)=8),AugSun1+4, "")</f>
        <v>46968</v>
      </c>
      <c r="W14" s="3">
        <f>IF(AND(YEAR(AugSun1+5)=Year,MONTH(AugSun1+5)=8),AugSun1+5, "")</f>
        <v>46969</v>
      </c>
      <c r="X14" s="7">
        <f>IF(AND(YEAR(AugSun1+6)=Year,MONTH(AugSun1+6)=8),AugSun1+6, "")</f>
        <v>46970</v>
      </c>
      <c r="Y14" s="4"/>
      <c r="Z14" s="3" t="str">
        <f>IF(AND(YEAR(NovSun1)=Year,MONTH(NovSun1)=11),NovSun1, "")</f>
        <v/>
      </c>
      <c r="AA14" s="3" t="str">
        <f>IF(AND(YEAR(NovSun1+1)=Year,MONTH(NovSun1+1)=11),NovSun1+1, "")</f>
        <v/>
      </c>
      <c r="AB14" s="3" t="str">
        <f>IF(AND(YEAR(NovSun1+2)=Year,MONTH(NovSun1+2)=11),NovSun1+2, "")</f>
        <v/>
      </c>
      <c r="AC14" s="8">
        <f>IF(AND(YEAR(NovSun1+3)=Year,MONTH(NovSun1+3)=11),NovSun1+3, "")</f>
        <v>47058</v>
      </c>
      <c r="AD14" s="2">
        <f>IF(AND(YEAR(NovSun1+4)=Year,MONTH(NovSun1+4)=11),NovSun1+4, "")</f>
        <v>47059</v>
      </c>
      <c r="AE14" s="8">
        <f>IF(AND(YEAR(NovSun1+5)=Year,MONTH(NovSun1+5)=11),NovSun1+5, "")</f>
        <v>47060</v>
      </c>
      <c r="AF14" s="8">
        <f>IF(AND(YEAR(NovSun1+6)=Year,MONTH(NovSun1+6)=11),NovSun1+6, "")</f>
        <v>47061</v>
      </c>
    </row>
    <row r="15" spans="1:32" ht="18" customHeight="1" x14ac:dyDescent="0.25">
      <c r="B15" s="6">
        <f>IF(AND(YEAR(FebSun1+7)=Year,MONTH(FebSun1+7)=2),FebSun1+7, "")</f>
        <v>46789</v>
      </c>
      <c r="C15" s="3">
        <f>IF(AND(YEAR(FebSun1+8)=Year,MONTH(FebSun1+8)=2),FebSun1+8, "")</f>
        <v>46790</v>
      </c>
      <c r="D15" s="3">
        <f>IF(AND(YEAR(FebSun1+9)=Year,MONTH(FebSun1+9)=2),FebSun1+9, "")</f>
        <v>46791</v>
      </c>
      <c r="E15" s="3">
        <f>IF(AND(YEAR(FebSun1+10)=Year,MONTH(FebSun1+10)=2),FebSun1+10, "")</f>
        <v>46792</v>
      </c>
      <c r="F15" s="2">
        <f>IF(AND(YEAR(FebSun1+11)=Year,MONTH(FebSun1+11)=2),FebSun1+11, "")</f>
        <v>46793</v>
      </c>
      <c r="G15" s="3">
        <f>IF(AND(YEAR(FebSun1+12)=Year,MONTH(FebSun1+12)=2),FebSun1+12, "")</f>
        <v>46794</v>
      </c>
      <c r="H15" s="3">
        <f>IF(AND(YEAR(FebSun1+13)=Year,MONTH(FebSun1+13)=2),FebSun1+13, "")</f>
        <v>46795</v>
      </c>
      <c r="I15" s="4"/>
      <c r="J15" s="3">
        <f>IF(AND(YEAR(MaySun1+7)=Year,MONTH(MaySun1+7)=5),MaySun1+7, "")</f>
        <v>46880</v>
      </c>
      <c r="K15" s="3">
        <f>IF(AND(YEAR(MaySun1+8)=Year,MONTH(MaySun1+8)=5),MaySun1+8, "")</f>
        <v>46881</v>
      </c>
      <c r="L15" s="3">
        <f>IF(AND(YEAR(MaySun1+9)=Year,MONTH(MaySun1+9)=5),MaySun1+9, "")</f>
        <v>46882</v>
      </c>
      <c r="M15" s="3">
        <f>IF(AND(YEAR(MaySun1+10)=Year,MONTH(MaySun1+10)=5),MaySun1+10, "")</f>
        <v>46883</v>
      </c>
      <c r="N15" s="3">
        <f>IF(AND(YEAR(MaySun1+11)=Year,MONTH(MaySun1+11)=5),MaySun1+11, "")</f>
        <v>46884</v>
      </c>
      <c r="O15" s="3">
        <f>IF(AND(YEAR(MaySun1+12)=Year,MONTH(MaySun1+12)=5),MaySun1+12, "")</f>
        <v>46885</v>
      </c>
      <c r="P15" s="7">
        <f>IF(AND(YEAR(MaySun1+13)=Year,MONTH(MaySun1+13)=5),MaySun1+13, "")</f>
        <v>46886</v>
      </c>
      <c r="Q15" s="4"/>
      <c r="R15" s="6">
        <f>IF(AND(YEAR(AugSun1+7)=Year,MONTH(AugSun1+7)=8),AugSun1+7, "")</f>
        <v>46971</v>
      </c>
      <c r="S15" s="8">
        <f>IF(AND(YEAR(AugSun1+8)=Year,MONTH(AugSun1+8)=8),AugSun1+8, "")</f>
        <v>46972</v>
      </c>
      <c r="T15" s="8">
        <f>IF(AND(YEAR(AugSun1+9)=Year,MONTH(AugSun1+9)=8),AugSun1+9, "")</f>
        <v>46973</v>
      </c>
      <c r="U15" s="8">
        <f>IF(AND(YEAR(AugSun1+10)=Year,MONTH(AugSun1+10)=8),AugSun1+10, "")</f>
        <v>46974</v>
      </c>
      <c r="V15" s="2">
        <f>IF(AND(YEAR(AugSun1+11)=Year,MONTH(AugSun1+11)=8),AugSun1+11, "")</f>
        <v>46975</v>
      </c>
      <c r="W15" s="8">
        <f>IF(AND(YEAR(AugSun1+12)=Year,MONTH(AugSun1+12)=8),AugSun1+12, "")</f>
        <v>46976</v>
      </c>
      <c r="X15" s="8">
        <f>IF(AND(YEAR(AugSun1+13)=Year,MONTH(AugSun1+13)=8),AugSun1+13, "")</f>
        <v>46977</v>
      </c>
      <c r="Y15" s="4"/>
      <c r="Z15" s="8">
        <f>IF(AND(YEAR(NovSun1+7)=Year,MONTH(NovSun1+7)=11),NovSun1+7, "")</f>
        <v>47062</v>
      </c>
      <c r="AA15" s="8">
        <f>IF(AND(YEAR(NovSun1+8)=Year,MONTH(NovSun1+8)=11),NovSun1+8, "")</f>
        <v>47063</v>
      </c>
      <c r="AB15" s="8">
        <f>IF(AND(YEAR(NovSun1+9)=Year,MONTH(NovSun1+9)=11),NovSun1+9, "")</f>
        <v>47064</v>
      </c>
      <c r="AC15" s="8">
        <f>IF(AND(YEAR(NovSun1+10)=Year,MONTH(NovSun1+10)=11),NovSun1+10, "")</f>
        <v>47065</v>
      </c>
      <c r="AD15" s="8">
        <f>IF(AND(YEAR(NovSun1+11)=Year,MONTH(NovSun1+11)=11),NovSun1+11, "")</f>
        <v>47066</v>
      </c>
      <c r="AE15" s="8">
        <f>IF(AND(YEAR(NovSun1+12)=Year,MONTH(NovSun1+12)=11),NovSun1+12, "")</f>
        <v>47067</v>
      </c>
      <c r="AF15" s="7">
        <f>IF(AND(YEAR(NovSun1+13)=Year,MONTH(NovSun1+13)=11),NovSun1+13, "")</f>
        <v>47068</v>
      </c>
    </row>
    <row r="16" spans="1:32" ht="18" customHeight="1" x14ac:dyDescent="0.25">
      <c r="B16" s="3">
        <f>IF(AND(YEAR(FebSun1+14)=Year,MONTH(FebSun1+14)=2),FebSun1+14, "")</f>
        <v>46796</v>
      </c>
      <c r="C16" s="3">
        <f>IF(AND(YEAR(FebSun1+15)=Year,MONTH(FebSun1+15)=2),FebSun1+15, "")</f>
        <v>46797</v>
      </c>
      <c r="D16" s="3">
        <f>IF(AND(YEAR(FebSun1+16)=Year,MONTH(FebSun1+16)=2),FebSun1+16, "")</f>
        <v>46798</v>
      </c>
      <c r="E16" s="3">
        <f>IF(AND(YEAR(FebSun1+17)=Year,MONTH(FebSun1+17)=2),FebSun1+17, "")</f>
        <v>46799</v>
      </c>
      <c r="F16" s="3">
        <f>IF(AND(YEAR(FebSun1+18)=Year,MONTH(FebSun1+18)=2),FebSun1+18, "")</f>
        <v>46800</v>
      </c>
      <c r="G16" s="3">
        <f>IF(AND(YEAR(FebSun1+19)=Year,MONTH(FebSun1+19)=2),FebSun1+19, "")</f>
        <v>46801</v>
      </c>
      <c r="H16" s="7">
        <f>IF(AND(YEAR(FebSun1+20)=Year,MONTH(FebSun1+20)=2),FebSun1+20, "")</f>
        <v>46802</v>
      </c>
      <c r="I16" s="4"/>
      <c r="J16" s="28">
        <f>IF(AND(YEAR(MaySun1+14)=Year,MONTH(MaySun1+14)=5),MaySun1+14, "")</f>
        <v>46887</v>
      </c>
      <c r="K16" s="8">
        <f>IF(AND(YEAR(MaySun1+15)=Year,MONTH(MaySun1+15)=5),MaySun1+15, "")</f>
        <v>46888</v>
      </c>
      <c r="L16" s="8">
        <f>IF(AND(YEAR(MaySun1+16)=Year,MONTH(MaySun1+16)=5),MaySun1+16, "")</f>
        <v>46889</v>
      </c>
      <c r="M16" s="8">
        <f>IF(AND(YEAR(MaySun1+17)=Year,MONTH(MaySun1+17)=5),MaySun1+17, "")</f>
        <v>46890</v>
      </c>
      <c r="N16" s="2">
        <f>IF(AND(YEAR(MaySun1+18)=Year,MONTH(MaySun1+18)=5),MaySun1+18, "")</f>
        <v>46891</v>
      </c>
      <c r="O16" s="8">
        <f>IF(AND(YEAR(MaySun1+19)=Year,MONTH(MaySun1+19)=5),MaySun1+19, "")</f>
        <v>46892</v>
      </c>
      <c r="P16" s="8">
        <f>IF(AND(YEAR(MaySun1+20)=Year,MONTH(MaySun1+20)=5),MaySun1+20, "")</f>
        <v>46893</v>
      </c>
      <c r="Q16" s="4"/>
      <c r="R16" s="8">
        <f>IF(AND(YEAR(AugSun1+14)=Year,MONTH(AugSun1+14)=8),AugSun1+14, "")</f>
        <v>46978</v>
      </c>
      <c r="S16" s="8">
        <f>IF(AND(YEAR(AugSun1+15)=Year,MONTH(AugSun1+15)=8),AugSun1+15, "")</f>
        <v>46979</v>
      </c>
      <c r="T16" s="8">
        <f>IF(AND(YEAR(AugSun1+16)=Year,MONTH(AugSun1+16)=8),AugSun1+16, "")</f>
        <v>46980</v>
      </c>
      <c r="U16" s="8">
        <f>IF(AND(YEAR(AugSun1+17)=Year,MONTH(AugSun1+17)=8),AugSun1+17, "")</f>
        <v>46981</v>
      </c>
      <c r="V16" s="8">
        <f>IF(AND(YEAR(AugSun1+18)=Year,MONTH(AugSun1+18)=8),AugSun1+18, "")</f>
        <v>46982</v>
      </c>
      <c r="W16" s="8">
        <f>IF(AND(YEAR(AugSun1+19)=Year,MONTH(AugSun1+19)=8),AugSun1+19, "")</f>
        <v>46983</v>
      </c>
      <c r="X16" s="7">
        <f>IF(AND(YEAR(AugSun1+20)=Year,MONTH(AugSun1+20)=8),AugSun1+20, "")</f>
        <v>46984</v>
      </c>
      <c r="Y16" s="4"/>
      <c r="Z16" s="6">
        <f>IF(AND(YEAR(NovSun1+14)=Year,MONTH(NovSun1+14)=11),NovSun1+14, "")</f>
        <v>47069</v>
      </c>
      <c r="AA16" s="3">
        <f>IF(AND(YEAR(NovSun1+15)=Year,MONTH(NovSun1+15)=11),NovSun1+15, "")</f>
        <v>47070</v>
      </c>
      <c r="AB16" s="3">
        <f>IF(AND(YEAR(NovSun1+16)=Year,MONTH(NovSun1+16)=11),NovSun1+16, "")</f>
        <v>47071</v>
      </c>
      <c r="AC16" s="3">
        <f>IF(AND(YEAR(NovSun1+17)=Year,MONTH(NovSun1+17)=11),NovSun1+17, "")</f>
        <v>47072</v>
      </c>
      <c r="AD16" s="18">
        <f>IF(AND(YEAR(NovSun1+18)=Year,MONTH(NovSun1+18)=11),NovSun1+18, "")</f>
        <v>47073</v>
      </c>
      <c r="AE16" s="3">
        <f>IF(AND(YEAR(NovSun1+19)=Year,MONTH(NovSun1+19)=11),NovSun1+19, "")</f>
        <v>47074</v>
      </c>
      <c r="AF16" s="3">
        <f>IF(AND(YEAR(NovSun1+20)=Year,MONTH(NovSun1+20)=11),NovSun1+20, "")</f>
        <v>47075</v>
      </c>
    </row>
    <row r="17" spans="2:32" ht="18" customHeight="1" x14ac:dyDescent="0.25">
      <c r="B17" s="6">
        <f>IF(AND(YEAR(FebSun1+21)=Year,MONTH(FebSun1+21)=2),FebSun1+21, "")</f>
        <v>46803</v>
      </c>
      <c r="C17" s="8">
        <f>IF(AND(YEAR(FebSun1+22)=Year,MONTH(FebSun1+22)=2),FebSun1+22, "")</f>
        <v>46804</v>
      </c>
      <c r="D17" s="8">
        <f>IF(AND(YEAR(FebSun1+23)=Year,MONTH(FebSun1+23)=2),FebSun1+23, "")</f>
        <v>46805</v>
      </c>
      <c r="E17" s="8">
        <f>IF(AND(YEAR(FebSun1+24)=Year,MONTH(FebSun1+24)=2),FebSun1+24, "")</f>
        <v>46806</v>
      </c>
      <c r="F17" s="2">
        <f>IF(AND(YEAR(FebSun1+25)=Year,MONTH(FebSun1+25)=2),FebSun1+25, "")</f>
        <v>46807</v>
      </c>
      <c r="G17" s="8">
        <f>IF(AND(YEAR(FebSun1+26)=Year,MONTH(FebSun1+26)=2),FebSun1+26, "")</f>
        <v>46808</v>
      </c>
      <c r="H17" s="8">
        <f>IF(AND(YEAR(FebSun1+27)=Year,MONTH(FebSun1+27)=2),FebSun1+27, "")</f>
        <v>46809</v>
      </c>
      <c r="I17" s="4"/>
      <c r="J17" s="3">
        <f>IF(AND(YEAR(MaySun1+21)=Year,MONTH(MaySun1+21)=5),MaySun1+21, "")</f>
        <v>46894</v>
      </c>
      <c r="K17" s="8">
        <f>IF(AND(YEAR(MaySun1+22)=Year,MONTH(MaySun1+22)=5),MaySun1+22, "")</f>
        <v>46895</v>
      </c>
      <c r="L17" s="8">
        <f>IF(AND(YEAR(MaySun1+23)=Year,MONTH(MaySun1+23)=5),MaySun1+23, "")</f>
        <v>46896</v>
      </c>
      <c r="M17" s="8">
        <f>IF(AND(YEAR(MaySun1+24)=Year,MONTH(MaySun1+24)=5),MaySun1+24, "")</f>
        <v>46897</v>
      </c>
      <c r="N17" s="25">
        <f>IF(AND(YEAR(MaySun1+25)=Year,MONTH(MaySun1+25)=5),MaySun1+25, "")</f>
        <v>46898</v>
      </c>
      <c r="O17" s="8">
        <f>IF(AND(YEAR(MaySun1+26)=Year,MONTH(MaySun1+26)=5),MaySun1+26, "")</f>
        <v>46899</v>
      </c>
      <c r="P17" s="7">
        <f>IF(AND(YEAR(MaySun1+27)=Year,MONTH(MaySun1+27)=5),MaySun1+27, "")</f>
        <v>46900</v>
      </c>
      <c r="Q17" s="4"/>
      <c r="R17" s="6">
        <f>IF(AND(YEAR(AugSun1+21)=Year,MONTH(AugSun1+21)=8),AugSun1+21, "")</f>
        <v>46985</v>
      </c>
      <c r="S17" s="3">
        <f>IF(AND(YEAR(AugSun1+22)=Year,MONTH(AugSun1+22)=8),AugSun1+22, "")</f>
        <v>46986</v>
      </c>
      <c r="T17" s="3">
        <f>IF(AND(YEAR(AugSun1+23)=Year,MONTH(AugSun1+23)=8),AugSun1+23, "")</f>
        <v>46987</v>
      </c>
      <c r="U17" s="3">
        <f>IF(AND(YEAR(AugSun1+24)=Year,MONTH(AugSun1+24)=8),AugSun1+24, "")</f>
        <v>46988</v>
      </c>
      <c r="V17" s="2">
        <f>IF(AND(YEAR(AugSun1+25)=Year,MONTH(AugSun1+25)=8),AugSun1+25, "")</f>
        <v>46989</v>
      </c>
      <c r="W17" s="3">
        <f>IF(AND(YEAR(AugSun1+26)=Year,MONTH(AugSun1+26)=8),AugSun1+26, "")</f>
        <v>46990</v>
      </c>
      <c r="X17" s="3">
        <f>IF(AND(YEAR(AugSun1+27)=Year,MONTH(AugSun1+27)=8),AugSun1+27, "")</f>
        <v>46991</v>
      </c>
      <c r="Y17" s="4"/>
      <c r="Z17" s="3">
        <f>IF(AND(YEAR(NovSun1+21)=Year,MONTH(NovSun1+21)=11),NovSun1+21, "")</f>
        <v>47076</v>
      </c>
      <c r="AA17" s="3">
        <f>IF(AND(YEAR(NovSun1+22)=Year,MONTH(NovSun1+22)=11),NovSun1+22, "")</f>
        <v>47077</v>
      </c>
      <c r="AB17" s="3">
        <f>IF(AND(YEAR(NovSun1+23)=Year,MONTH(NovSun1+23)=11),NovSun1+23, "")</f>
        <v>47078</v>
      </c>
      <c r="AC17" s="17">
        <f>IF(AND(YEAR(NovSun1+24)=Year,MONTH(NovSun1+24)=11),NovSun1+24, "")</f>
        <v>47079</v>
      </c>
      <c r="AD17" s="16">
        <f>IF(AND(YEAR(NovSun1+25)=Year,MONTH(NovSun1+25)=11),NovSun1+25, "")</f>
        <v>47080</v>
      </c>
      <c r="AE17" s="13">
        <f>IF(AND(YEAR(NovSun1+26)=Year,MONTH(NovSun1+26)=11),NovSun1+26, "")</f>
        <v>47081</v>
      </c>
      <c r="AF17" s="7">
        <f>IF(AND(YEAR(NovSun1+27)=Year,MONTH(NovSun1+27)=11),NovSun1+27, "")</f>
        <v>47082</v>
      </c>
    </row>
    <row r="18" spans="2:32" ht="18" customHeight="1" x14ac:dyDescent="0.25">
      <c r="B18" s="8">
        <f>IF(AND(YEAR(FebSun1+28)=Year,MONTH(FebSun1+28)=2),FebSun1+28, "")</f>
        <v>46810</v>
      </c>
      <c r="C18" s="8">
        <f>IF(AND(YEAR(FebSun1+29)=Year,MONTH(FebSun1+29)=2),FebSun1+29, "")</f>
        <v>46811</v>
      </c>
      <c r="D18" s="8">
        <f>IF(AND(YEAR(FebSun1+30)=Year,MONTH(FebSun1+30)=2),FebSun1+30, "")</f>
        <v>46812</v>
      </c>
      <c r="E18" s="3" t="str">
        <f>IF(AND(YEAR(FebSun1+31)=Year,MONTH(FebSun1+31)=2),FebSun1+31, "")</f>
        <v/>
      </c>
      <c r="F18" s="3" t="str">
        <f>IF(AND(YEAR(FebSun1+32)=Year,MONTH(FebSun1+32)=2),FebSun1+32, "")</f>
        <v/>
      </c>
      <c r="G18" s="3" t="str">
        <f>IF(AND(YEAR(FebSun1+33)=Year,MONTH(FebSun1+33)=2),FebSun1+33, "")</f>
        <v/>
      </c>
      <c r="H18" s="3" t="str">
        <f>IF(AND(YEAR(FebSun1+34)=Year,MONTH(FebSun1+34)=2),FebSun1+34, "")</f>
        <v/>
      </c>
      <c r="I18" s="4"/>
      <c r="J18" s="28">
        <f>IF(AND(YEAR(MaySun1+28)=Year,MONTH(MaySun1+28)=5),MaySun1+28, "")</f>
        <v>46901</v>
      </c>
      <c r="K18" s="16">
        <f>IF(AND(YEAR(MaySun1+29)=Year,MONTH(MaySun1+29)=5),MaySun1+29, "")</f>
        <v>46902</v>
      </c>
      <c r="L18" s="3">
        <f>IF(AND(YEAR(MaySun1+30)=Year,MONTH(MaySun1+30)=5),MaySun1+30, "")</f>
        <v>46903</v>
      </c>
      <c r="M18" s="3">
        <f>IF(AND(YEAR(MaySun1+31)=Year,MONTH(MaySun1+31)=5),MaySun1+31, "")</f>
        <v>46904</v>
      </c>
      <c r="N18" s="3" t="str">
        <f>IF(AND(YEAR(MaySun1+32)=Year,MONTH(MaySun1+32)=5),MaySun1+32, "")</f>
        <v/>
      </c>
      <c r="O18" s="3" t="str">
        <f>IF(AND(YEAR(MaySun1+33)=Year,MONTH(MaySun1+33)=5),MaySun1+33, "")</f>
        <v/>
      </c>
      <c r="P18" s="3" t="str">
        <f>IF(AND(YEAR(MaySun1+34)=Year,MONTH(MaySun1+34)=5),MaySun1+34, "")</f>
        <v/>
      </c>
      <c r="Q18" s="4"/>
      <c r="R18" s="3">
        <f>IF(AND(YEAR(AugSun1+28)=Year,MONTH(AugSun1+28)=8),AugSun1+28, "")</f>
        <v>46992</v>
      </c>
      <c r="S18" s="3">
        <f>IF(AND(YEAR(AugSun1+29)=Year,MONTH(AugSun1+29)=8),AugSun1+29, "")</f>
        <v>46993</v>
      </c>
      <c r="T18" s="3">
        <f>IF(AND(YEAR(AugSun1+30)=Year,MONTH(AugSun1+30)=8),AugSun1+30, "")</f>
        <v>46994</v>
      </c>
      <c r="U18" s="3">
        <f>IF(AND(YEAR(AugSun1+31)=Year,MONTH(AugSun1+31)=8),AugSun1+31, "")</f>
        <v>46995</v>
      </c>
      <c r="V18" s="3">
        <f>IF(AND(YEAR(AugSun1+32)=Year,MONTH(AugSun1+32)=8),AugSun1+32, "")</f>
        <v>46996</v>
      </c>
      <c r="W18" s="3" t="str">
        <f>IF(AND(YEAR(AugSun1+33)=Year,MONTH(AugSun1+33)=8),AugSun1+33, "")</f>
        <v/>
      </c>
      <c r="X18" s="3" t="str">
        <f>IF(AND(YEAR(AugSun1+34)=Year,MONTH(AugSun1+34)=8),AugSun1+34, "")</f>
        <v/>
      </c>
      <c r="Y18" s="4"/>
      <c r="Z18" s="6">
        <f>IF(AND(YEAR(NovSun1+28)=Year,MONTH(NovSun1+28)=11),NovSun1+28, "")</f>
        <v>47083</v>
      </c>
      <c r="AA18" s="8">
        <f>IF(AND(YEAR(NovSun1+29)=Year,MONTH(NovSun1+29)=11),NovSun1+29, "")</f>
        <v>47084</v>
      </c>
      <c r="AB18" s="8">
        <f>IF(AND(YEAR(NovSun1+30)=Year,MONTH(NovSun1+30)=11),NovSun1+30, "")</f>
        <v>47085</v>
      </c>
      <c r="AC18" s="8">
        <f>IF(AND(YEAR(NovSun1+31)=Year,MONTH(NovSun1+31)=11),NovSun1+31, "")</f>
        <v>47086</v>
      </c>
      <c r="AD18" s="26">
        <f>IF(AND(YEAR(NovSun1+32)=Year,MONTH(NovSun1+32)=11),NovSun1+32, "")</f>
        <v>47087</v>
      </c>
      <c r="AE18" s="3" t="str">
        <f>IF(AND(YEAR(NovSun1+33)=Year,MONTH(NovSun1+33)=11),NovSun1+33, "")</f>
        <v/>
      </c>
      <c r="AF18" s="3" t="str">
        <f>IF(AND(YEAR(NovSun1+34)=Year,MONTH(NovSun1+34)=11),NovSun1+34, "")</f>
        <v/>
      </c>
    </row>
    <row r="19" spans="2:32" ht="18" customHeight="1" x14ac:dyDescent="0.25">
      <c r="B19" s="3" t="str">
        <f>IF(AND(YEAR(FebSun1+35)=Year,MONTH(FebSun1+35)=2),FebSun1+35, "")</f>
        <v/>
      </c>
      <c r="C19" s="3" t="str">
        <f>IF(AND(YEAR(FebSun1+36)=Year,MONTH(FebSun1+36)=2),FebSun1+36, "")</f>
        <v/>
      </c>
      <c r="D19" s="3" t="str">
        <f>IF(AND(YEAR(FebSun1+37)=Year,MONTH(FebSun1+37)=2),FebSun1+37, "")</f>
        <v/>
      </c>
      <c r="E19" s="3" t="str">
        <f>IF(AND(YEAR(FebSun1+38)=Year,MONTH(FebSun1+38)=2),FebSun1+38, "")</f>
        <v/>
      </c>
      <c r="F19" s="3" t="str">
        <f>IF(AND(YEAR(FebSun1+39)=Year,MONTH(FebSun1+39)=2),FebSun1+39, "")</f>
        <v/>
      </c>
      <c r="G19" s="3" t="str">
        <f>IF(AND(YEAR(FebSun1+40)=Year,MONTH(FebSun1+40)=2),FebSun1+40, "")</f>
        <v/>
      </c>
      <c r="H19" s="3" t="str">
        <f>IF(AND(YEAR(FebSun1+41)=Year,MONTH(FebSun1+41)=2),FebSun1+41, "")</f>
        <v/>
      </c>
      <c r="I19" s="4"/>
      <c r="J19" s="3" t="str">
        <f>IF(AND(YEAR(MaySun1+35)=Year,MONTH(MaySun1+35)=5),MaySun1+35, "")</f>
        <v/>
      </c>
      <c r="K19" s="20" t="str">
        <f>IF(AND(YEAR(MaySun1+36)=Year,MONTH(MaySun1+36)=5),MaySun1+36, "")</f>
        <v/>
      </c>
      <c r="L19" s="3" t="str">
        <f>IF(AND(YEAR(MaySun1+37)=Year,MONTH(MaySun1+37)=5),MaySun1+37, "")</f>
        <v/>
      </c>
      <c r="M19" s="3" t="str">
        <f>IF(AND(YEAR(MaySun1+38)=Year,MONTH(MaySun1+38)=5),MaySun1+38, "")</f>
        <v/>
      </c>
      <c r="N19" s="3" t="str">
        <f>IF(AND(YEAR(MaySun1+39)=Year,MONTH(MaySun1+39)=5),MaySun1+39, "")</f>
        <v/>
      </c>
      <c r="O19" s="3" t="str">
        <f>IF(AND(YEAR(MaySun1+40)=Year,MONTH(MaySun1+40)=5),MaySun1+40, "")</f>
        <v/>
      </c>
      <c r="P19" s="3" t="str">
        <f>IF(AND(YEAR(MaySun1+41)=Year,MONTH(MaySun1+41)=5),MaySun1+41, "")</f>
        <v/>
      </c>
      <c r="Q19" s="4"/>
      <c r="R19" s="3" t="str">
        <f>IF(AND(YEAR(AugSun1+35)=Year,MONTH(AugSun1+35)=8),AugSun1+35, "")</f>
        <v/>
      </c>
      <c r="S19" s="3" t="str">
        <f>IF(AND(YEAR(AugSun1+36)=Year,MONTH(AugSun1+36)=8),AugSun1+36, "")</f>
        <v/>
      </c>
      <c r="T19" s="3" t="str">
        <f>IF(AND(YEAR(AugSun1+37)=Year,MONTH(AugSun1+37)=8),AugSun1+37, "")</f>
        <v/>
      </c>
      <c r="U19" s="3" t="str">
        <f>IF(AND(YEAR(AugSun1+38)=Year,MONTH(AugSun1+38)=8),AugSun1+38, "")</f>
        <v/>
      </c>
      <c r="V19" s="3" t="str">
        <f>IF(AND(YEAR(AugSun1+39)=Year,MONTH(AugSun1+39)=8),AugSun1+39, "")</f>
        <v/>
      </c>
      <c r="W19" s="3" t="str">
        <f>IF(AND(YEAR(AugSun1+40)=Year,MONTH(AugSun1+40)=8),AugSun1+40, "")</f>
        <v/>
      </c>
      <c r="X19" s="3" t="str">
        <f>IF(AND(YEAR(AugSun1+41)=Year,MONTH(AugSun1+41)=8),AugSun1+41, "")</f>
        <v/>
      </c>
      <c r="Y19" s="4"/>
      <c r="Z19" s="3" t="str">
        <f>IF(AND(YEAR(NovSun1+35)=Year,MONTH(NovSun1+35)=11),NovSun1+35, "")</f>
        <v/>
      </c>
      <c r="AA19" s="3" t="str">
        <f>IF(AND(YEAR(NovSun1+36)=Year,MONTH(NovSun1+36)=11),NovSun1+36, "")</f>
        <v/>
      </c>
      <c r="AB19" s="3" t="str">
        <f>IF(AND(YEAR(NovSun1+37)=Year,MONTH(NovSun1+37)=11),NovSun1+37, "")</f>
        <v/>
      </c>
      <c r="AC19" s="3" t="str">
        <f>IF(AND(YEAR(NovSun1+38)=Year,MONTH(NovSun1+38)=11),NovSun1+38, "")</f>
        <v/>
      </c>
      <c r="AD19" s="3" t="str">
        <f>IF(AND(YEAR(NovSun1+39)=Year,MONTH(NovSun1+39)=11),NovSun1+39, "")</f>
        <v/>
      </c>
      <c r="AE19" s="3" t="str">
        <f>IF(AND(YEAR(NovSun1+40)=Year,MONTH(NovSun1+40)=11),NovSun1+40, "")</f>
        <v/>
      </c>
      <c r="AF19" s="3" t="str">
        <f>IF(AND(YEAR(NovSun1+41)=Year,MONTH(NovSun1+41)=11),NovSun1+41, "")</f>
        <v/>
      </c>
    </row>
    <row r="20" spans="2:32" ht="18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2:32" ht="18" customHeight="1" x14ac:dyDescent="0.25">
      <c r="B21" s="32" t="s">
        <v>2</v>
      </c>
      <c r="C21" s="32"/>
      <c r="D21" s="32"/>
      <c r="E21" s="32"/>
      <c r="F21" s="32"/>
      <c r="G21" s="32"/>
      <c r="H21" s="32"/>
      <c r="I21" s="4"/>
      <c r="J21" s="32" t="s">
        <v>5</v>
      </c>
      <c r="K21" s="32"/>
      <c r="L21" s="32"/>
      <c r="M21" s="32"/>
      <c r="N21" s="32"/>
      <c r="O21" s="32"/>
      <c r="P21" s="32"/>
      <c r="Q21" s="4"/>
      <c r="R21" s="32" t="s">
        <v>7</v>
      </c>
      <c r="S21" s="32"/>
      <c r="T21" s="32"/>
      <c r="U21" s="32"/>
      <c r="V21" s="32"/>
      <c r="W21" s="32"/>
      <c r="X21" s="32"/>
      <c r="Y21" s="4"/>
      <c r="Z21" s="32" t="s">
        <v>11</v>
      </c>
      <c r="AA21" s="32"/>
      <c r="AB21" s="32"/>
      <c r="AC21" s="32"/>
      <c r="AD21" s="32"/>
      <c r="AE21" s="32"/>
      <c r="AF21" s="32"/>
    </row>
    <row r="22" spans="2:32" ht="18" customHeight="1" x14ac:dyDescent="0.25">
      <c r="B22" s="5" t="s">
        <v>12</v>
      </c>
      <c r="C22" s="5" t="s">
        <v>13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4"/>
      <c r="J22" s="5" t="s">
        <v>12</v>
      </c>
      <c r="K22" s="5" t="s">
        <v>13</v>
      </c>
      <c r="L22" s="5" t="s">
        <v>14</v>
      </c>
      <c r="M22" s="5" t="s">
        <v>15</v>
      </c>
      <c r="N22" s="5" t="s">
        <v>16</v>
      </c>
      <c r="O22" s="5" t="s">
        <v>17</v>
      </c>
      <c r="P22" s="5" t="s">
        <v>18</v>
      </c>
      <c r="Q22" s="4"/>
      <c r="R22" s="5" t="s">
        <v>12</v>
      </c>
      <c r="S22" s="5" t="s">
        <v>13</v>
      </c>
      <c r="T22" s="5" t="s">
        <v>14</v>
      </c>
      <c r="U22" s="5" t="s">
        <v>15</v>
      </c>
      <c r="V22" s="5" t="s">
        <v>16</v>
      </c>
      <c r="W22" s="5" t="s">
        <v>17</v>
      </c>
      <c r="X22" s="5" t="s">
        <v>18</v>
      </c>
      <c r="Y22" s="4"/>
      <c r="Z22" s="5" t="s">
        <v>12</v>
      </c>
      <c r="AA22" s="5" t="s">
        <v>13</v>
      </c>
      <c r="AB22" s="5" t="s">
        <v>14</v>
      </c>
      <c r="AC22" s="5" t="s">
        <v>15</v>
      </c>
      <c r="AD22" s="5" t="s">
        <v>16</v>
      </c>
      <c r="AE22" s="5" t="s">
        <v>17</v>
      </c>
      <c r="AF22" s="5" t="s">
        <v>18</v>
      </c>
    </row>
    <row r="23" spans="2:32" ht="18" customHeight="1" x14ac:dyDescent="0.25">
      <c r="B23" s="3" t="str">
        <f>IF(AND(YEAR(MarSun1)=Year,MONTH(MarSun1)=3),MarSun1, "")</f>
        <v/>
      </c>
      <c r="C23" s="3" t="str">
        <f>IF(AND(YEAR(MarSun1+1)=Year,MONTH(MarSun1+1)=3),MarSun1+1, "")</f>
        <v/>
      </c>
      <c r="D23" s="3" t="str">
        <f>IF(AND(YEAR(MarSun1+2)=Year,MONTH(MarSun1+2)=3),MarSun1+2, "")</f>
        <v/>
      </c>
      <c r="E23" s="8">
        <f>IF(AND(YEAR(MarSun1+3)=Year,MONTH(MarSun1+3)=3),MarSun1+3, "")</f>
        <v>46813</v>
      </c>
      <c r="F23" s="8">
        <f>IF(AND(YEAR(MarSun1+4)=Year,MONTH(MarSun1+4)=3),MarSun1+4, "")</f>
        <v>46814</v>
      </c>
      <c r="G23" s="8">
        <f>IF(AND(YEAR(MarSun1+5)=Year,MONTH(MarSun1+5)=3),MarSun1+5, "")</f>
        <v>46815</v>
      </c>
      <c r="H23" s="7">
        <f>IF(AND(YEAR(MarSun1+6)=Year,MONTH(MarSun1+6)=3),MarSun1+6, "")</f>
        <v>46816</v>
      </c>
      <c r="I23" s="4"/>
      <c r="J23" s="3" t="str">
        <f>IF(AND(YEAR(JunSun1)=Year,MONTH(JunSun1)=6),JunSun1, "")</f>
        <v/>
      </c>
      <c r="K23" s="3" t="str">
        <f>IF(AND(YEAR(JunSun1+1)=Year,MONTH(JunSun1+1)=6),JunSun1+1, "")</f>
        <v/>
      </c>
      <c r="L23" s="3" t="str">
        <f>IF(AND(YEAR(JunSun1+2)=Year,MONTH(JunSun1+2)=6),JunSun1+2, "")</f>
        <v/>
      </c>
      <c r="M23" s="3" t="str">
        <f>IF(AND(YEAR(JunSun1+3)=Year,MONTH(JunSun1+3)=6),JunSun1+3, "")</f>
        <v/>
      </c>
      <c r="N23" s="2">
        <f>IF(AND(YEAR(JunSun1+4)=Year,MONTH(JunSun1+4)=6),JunSun1+4, "")</f>
        <v>46905</v>
      </c>
      <c r="O23" s="3">
        <f>IF(AND(YEAR(JunSun1+5)=Year,MONTH(JunSun1+5)=6),JunSun1+5, "")</f>
        <v>46906</v>
      </c>
      <c r="P23" s="3">
        <f>IF(AND(YEAR(JunSun1+6)=Year,MONTH(JunSun1+6)=6),JunSun1+6, "")</f>
        <v>46907</v>
      </c>
      <c r="Q23" s="4"/>
      <c r="R23" s="3" t="str">
        <f>IF(AND(YEAR(SepSun1)=Year,MONTH(SepSun1)=9),SepSun1, "")</f>
        <v/>
      </c>
      <c r="S23" s="3" t="str">
        <f>IF(AND(YEAR(SepSun1+1)=Year,MONTH(SepSun1+1)=9),SepSun1+1, "")</f>
        <v/>
      </c>
      <c r="T23" s="3" t="str">
        <f>IF(AND(YEAR(SepSun1+2)=Year,MONTH(SepSun1+2)=9),SepSun1+2, "")</f>
        <v/>
      </c>
      <c r="U23" s="3" t="str">
        <f>IF(AND(YEAR(SepSun1+3)=Year,MONTH(SepSun1+3)=9),SepSun1+3, "")</f>
        <v/>
      </c>
      <c r="V23" s="3" t="str">
        <f>IF(AND(YEAR(SepSun1+4)=Year,MONTH(SepSun1+4)=9),SepSun1+4, "")</f>
        <v/>
      </c>
      <c r="W23" s="3">
        <f>IF(AND(YEAR(SepSun1+5)=Year,MONTH(SepSun1+5)=9),SepSun1+5, "")</f>
        <v>46997</v>
      </c>
      <c r="X23" s="7">
        <f>IF(AND(YEAR(SepSun1+6)=Year,MONTH(SepSun1+6)=9),SepSun1+6, "")</f>
        <v>46998</v>
      </c>
      <c r="Y23" s="4"/>
      <c r="Z23" s="3" t="str">
        <f>IF(AND(YEAR(DecSun1)=Year,MONTH(DecSun1)=12),DecSun1, "")</f>
        <v/>
      </c>
      <c r="AA23" s="3" t="str">
        <f>IF(AND(YEAR(DecSun1+1)=Year,MONTH(DecSun1+1)=12),DecSun1+1, "")</f>
        <v/>
      </c>
      <c r="AB23" s="3" t="str">
        <f>IF(AND(YEAR(DecSun1+2)=Year,MONTH(DecSun1+2)=12),DecSun1+2, "")</f>
        <v/>
      </c>
      <c r="AC23" s="3" t="str">
        <f>IF(AND(YEAR(DecSun1+3)=Year,MONTH(DecSun1+3)=12),DecSun1+3, "")</f>
        <v/>
      </c>
      <c r="AD23" s="3" t="str">
        <f>IF(AND(YEAR(DecSun1+4)=Year,MONTH(DecSun1+4)=12),DecSun1+4, "")</f>
        <v/>
      </c>
      <c r="AE23" s="8">
        <f>IF(AND(YEAR(DecSun1+5)=Year,MONTH(DecSun1+5)=12),DecSun1+5, "")</f>
        <v>47088</v>
      </c>
      <c r="AF23" s="8">
        <f>IF(AND(YEAR(DecSun1+6)=Year,MONTH(DecSun1+6)=12),DecSun1+6, "")</f>
        <v>47089</v>
      </c>
    </row>
    <row r="24" spans="2:32" ht="18" customHeight="1" x14ac:dyDescent="0.25">
      <c r="B24" s="6">
        <f>IF(AND(YEAR(MarSun1+7)=Year,MONTH(MarSun1+7)=3),MarSun1+7, "")</f>
        <v>46817</v>
      </c>
      <c r="C24" s="3">
        <f>IF(AND(YEAR(MarSun1+8)=Year,MONTH(MarSun1+8)=3),MarSun1+8, "")</f>
        <v>46818</v>
      </c>
      <c r="D24" s="3">
        <f>IF(AND(YEAR(MarSun1+9)=Year,MONTH(MarSun1+9)=3),MarSun1+9, "")</f>
        <v>46819</v>
      </c>
      <c r="E24" s="3">
        <f>IF(AND(YEAR(MarSun1+10)=Year,MONTH(MarSun1+10)=3),MarSun1+10, "")</f>
        <v>46820</v>
      </c>
      <c r="F24" s="2">
        <f>IF(AND(YEAR(MarSun1+11)=Year,MONTH(MarSun1+11)=3),MarSun1+11, "")</f>
        <v>46821</v>
      </c>
      <c r="G24" s="3">
        <f>IF(AND(YEAR(MarSun1+12)=Year,MONTH(MarSun1+12)=3),MarSun1+12, "")</f>
        <v>46822</v>
      </c>
      <c r="H24" s="3">
        <f>IF(AND(YEAR(MarSun1+13)=Year,MONTH(MarSun1+13)=3),MarSun1+13, "")</f>
        <v>46823</v>
      </c>
      <c r="I24" s="4"/>
      <c r="J24" s="3">
        <f>IF(AND(YEAR(JunSun1+7)=Year,MONTH(JunSun1+7)=6),JunSun1+7, "")</f>
        <v>46908</v>
      </c>
      <c r="K24" s="3">
        <f>IF(AND(YEAR(JunSun1+8)=Year,MONTH(JunSun1+8)=6),JunSun1+8, "")</f>
        <v>46909</v>
      </c>
      <c r="L24" s="3">
        <f>IF(AND(YEAR(JunSun1+9)=Year,MONTH(JunSun1+9)=6),JunSun1+9, "")</f>
        <v>46910</v>
      </c>
      <c r="M24" s="3">
        <f>IF(AND(YEAR(JunSun1+10)=Year,MONTH(JunSun1+10)=6),JunSun1+10, "")</f>
        <v>46911</v>
      </c>
      <c r="N24" s="3">
        <f>IF(AND(YEAR(JunSun1+11)=Year,MONTH(JunSun1+11)=6),JunSun1+11, "")</f>
        <v>46912</v>
      </c>
      <c r="O24" s="3">
        <f>IF(AND(YEAR(JunSun1+12)=Year,MONTH(JunSun1+12)=6),JunSun1+12, "")</f>
        <v>46913</v>
      </c>
      <c r="P24" s="7">
        <f>IF(AND(YEAR(JunSun1+13)=Year,MONTH(JunSun1+13)=6),JunSun1+13, "")</f>
        <v>46914</v>
      </c>
      <c r="Q24" s="4"/>
      <c r="R24" s="6">
        <f>IF(AND(YEAR(SepSun1+7)=Year,MONTH(SepSun1+7)=9),SepSun1+7, "")</f>
        <v>46999</v>
      </c>
      <c r="S24" s="16">
        <f>IF(AND(YEAR(SepSun1+8)=Year,MONTH(SepSun1+8)=9),SepSun1+8, "")</f>
        <v>47000</v>
      </c>
      <c r="T24" s="8">
        <f>IF(AND(YEAR(SepSun1+9)=Year,MONTH(SepSun1+9)=9),SepSun1+9, "")</f>
        <v>47001</v>
      </c>
      <c r="U24" s="8">
        <f>IF(AND(YEAR(SepSun1+10)=Year,MONTH(SepSun1+10)=9),SepSun1+10, "")</f>
        <v>47002</v>
      </c>
      <c r="V24" s="2">
        <f>IF(AND(YEAR(SepSun1+11)=Year,MONTH(SepSun1+11)=9),SepSun1+11, "")</f>
        <v>47003</v>
      </c>
      <c r="W24" s="8">
        <f>IF(AND(YEAR(SepSun1+12)=Year,MONTH(SepSun1+12)=9),SepSun1+12, "")</f>
        <v>47004</v>
      </c>
      <c r="X24" s="8">
        <f>IF(AND(YEAR(SepSun1+13)=Year,MONTH(SepSun1+13)=9),SepSun1+13, "")</f>
        <v>47005</v>
      </c>
      <c r="Y24" s="4"/>
      <c r="Z24" s="8">
        <f>IF(AND(YEAR(DecSun1+7)=Year,MONTH(DecSun1+7)=12),DecSun1+7, "")</f>
        <v>47090</v>
      </c>
      <c r="AA24" s="8">
        <f>IF(AND(YEAR(DecSun1+8)=Year,MONTH(DecSun1+8)=12),DecSun1+8, "")</f>
        <v>47091</v>
      </c>
      <c r="AB24" s="8">
        <f>IF(AND(YEAR(DecSun1+9)=Year,MONTH(DecSun1+9)=12),DecSun1+9, "")</f>
        <v>47092</v>
      </c>
      <c r="AC24" s="8">
        <f>IF(AND(YEAR(DecSun1+10)=Year,MONTH(DecSun1+10)=12),DecSun1+10, "")</f>
        <v>47093</v>
      </c>
      <c r="AD24" s="8">
        <f>IF(AND(YEAR(DecSun1+11)=Year,MONTH(DecSun1+11)=12),DecSun1+11, "")</f>
        <v>47094</v>
      </c>
      <c r="AE24" s="8">
        <f>IF(AND(YEAR(DecSun1+12)=Year,MONTH(DecSun1+12)=12),DecSun1+12, "")</f>
        <v>47095</v>
      </c>
      <c r="AF24" s="7">
        <f>IF(AND(YEAR(DecSun1+13)=Year,MONTH(DecSun1+13)=12),DecSun1+13, "")</f>
        <v>47096</v>
      </c>
    </row>
    <row r="25" spans="2:32" ht="18" customHeight="1" x14ac:dyDescent="0.25">
      <c r="B25" s="3">
        <f>IF(AND(YEAR(MarSun1+14)=Year,MONTH(MarSun1+14)=3),MarSun1+14, "")</f>
        <v>46824</v>
      </c>
      <c r="C25" s="3">
        <f>IF(AND(YEAR(MarSun1+15)=Year,MONTH(MarSun1+15)=3),MarSun1+15, "")</f>
        <v>46825</v>
      </c>
      <c r="D25" s="3">
        <f>IF(AND(YEAR(MarSun1+16)=Year,MONTH(MarSun1+16)=3),MarSun1+16, "")</f>
        <v>46826</v>
      </c>
      <c r="E25" s="3">
        <f>IF(AND(YEAR(MarSun1+17)=Year,MONTH(MarSun1+17)=3),MarSun1+17, "")</f>
        <v>46827</v>
      </c>
      <c r="F25" s="3">
        <f>IF(AND(YEAR(MarSun1+18)=Year,MONTH(MarSun1+18)=3),MarSun1+18, "")</f>
        <v>46828</v>
      </c>
      <c r="G25" s="3">
        <f>IF(AND(YEAR(MarSun1+19)=Year,MONTH(MarSun1+19)=3),MarSun1+19, "")</f>
        <v>46829</v>
      </c>
      <c r="H25" s="7">
        <f>IF(AND(YEAR(MarSun1+20)=Year,MONTH(MarSun1+20)=3),MarSun1+20, "")</f>
        <v>46830</v>
      </c>
      <c r="I25" s="4"/>
      <c r="J25" s="6">
        <f>IF(AND(YEAR(JunSun1+14)=Year,MONTH(JunSun1+14)=6),JunSun1+14, "")</f>
        <v>46915</v>
      </c>
      <c r="K25" s="8">
        <f>IF(AND(YEAR(JunSun1+15)=Year,MONTH(JunSun1+15)=6),JunSun1+15, "")</f>
        <v>46916</v>
      </c>
      <c r="L25" s="8">
        <f>IF(AND(YEAR(JunSun1+16)=Year,MONTH(JunSun1+16)=6),JunSun1+16, "")</f>
        <v>46917</v>
      </c>
      <c r="M25" s="8">
        <f>IF(AND(YEAR(JunSun1+17)=Year,MONTH(JunSun1+17)=6),JunSun1+17, "")</f>
        <v>46918</v>
      </c>
      <c r="N25" s="2">
        <f>IF(AND(YEAR(JunSun1+18)=Year,MONTH(JunSun1+18)=6),JunSun1+18, "")</f>
        <v>46919</v>
      </c>
      <c r="O25" s="8">
        <f>IF(AND(YEAR(JunSun1+19)=Year,MONTH(JunSun1+19)=6),JunSun1+19, "")</f>
        <v>46920</v>
      </c>
      <c r="P25" s="8">
        <f>IF(AND(YEAR(JunSun1+20)=Year,MONTH(JunSun1+20)=6),JunSun1+20, "")</f>
        <v>46921</v>
      </c>
      <c r="Q25" s="4"/>
      <c r="R25" s="8">
        <f>IF(AND(YEAR(SepSun1+14)=Year,MONTH(SepSun1+14)=9),SepSun1+14, "")</f>
        <v>47006</v>
      </c>
      <c r="S25" s="8">
        <f>IF(AND(YEAR(SepSun1+15)=Year,MONTH(SepSun1+15)=9),SepSun1+15, "")</f>
        <v>47007</v>
      </c>
      <c r="T25" s="8">
        <f>IF(AND(YEAR(SepSun1+16)=Year,MONTH(SepSun1+16)=9),SepSun1+16, "")</f>
        <v>47008</v>
      </c>
      <c r="U25" s="8">
        <f>IF(AND(YEAR(SepSun1+17)=Year,MONTH(SepSun1+17)=9),SepSun1+17, "")</f>
        <v>47009</v>
      </c>
      <c r="V25" s="8">
        <f>IF(AND(YEAR(SepSun1+18)=Year,MONTH(SepSun1+18)=9),SepSun1+18, "")</f>
        <v>47010</v>
      </c>
      <c r="W25" s="8">
        <f>IF(AND(YEAR(SepSun1+19)=Year,MONTH(SepSun1+19)=9),SepSun1+19, "")</f>
        <v>47011</v>
      </c>
      <c r="X25" s="7">
        <f>IF(AND(YEAR(SepSun1+20)=Year,MONTH(SepSun1+20)=9),SepSun1+20, "")</f>
        <v>47012</v>
      </c>
      <c r="Y25" s="4"/>
      <c r="Z25" s="6">
        <f>IF(AND(YEAR(DecSun1+14)=Year,MONTH(DecSun1+14)=12),DecSun1+14, "")</f>
        <v>47097</v>
      </c>
      <c r="AA25" s="3">
        <f>IF(AND(YEAR(DecSun1+15)=Year,MONTH(DecSun1+15)=12),DecSun1+15, "")</f>
        <v>47098</v>
      </c>
      <c r="AB25" s="3">
        <f>IF(AND(YEAR(DecSun1+16)=Year,MONTH(DecSun1+16)=12),DecSun1+16, "")</f>
        <v>47099</v>
      </c>
      <c r="AC25" s="3">
        <f>IF(AND(YEAR(DecSun1+17)=Year,MONTH(DecSun1+17)=12),DecSun1+17, "")</f>
        <v>47100</v>
      </c>
      <c r="AD25" s="2">
        <f>IF(AND(YEAR(DecSun1+18)=Year,MONTH(DecSun1+18)=12),DecSun1+18, "")</f>
        <v>47101</v>
      </c>
      <c r="AE25" s="3">
        <f>IF(AND(YEAR(DecSun1+19)=Year,MONTH(DecSun1+19)=12),DecSun1+19, "")</f>
        <v>47102</v>
      </c>
      <c r="AF25" s="3">
        <f>IF(AND(YEAR(DecSun1+20)=Year,MONTH(DecSun1+20)=12),DecSun1+20, "")</f>
        <v>47103</v>
      </c>
    </row>
    <row r="26" spans="2:32" ht="18" customHeight="1" x14ac:dyDescent="0.25">
      <c r="B26" s="6">
        <f>IF(AND(YEAR(MarSun1+21)=Year,MONTH(MarSun1+21)=3),MarSun1+21, "")</f>
        <v>46831</v>
      </c>
      <c r="C26" s="8">
        <f>IF(AND(YEAR(MarSun1+22)=Year,MONTH(MarSun1+22)=3),MarSun1+22, "")</f>
        <v>46832</v>
      </c>
      <c r="D26" s="8">
        <f>IF(AND(YEAR(MarSun1+23)=Year,MONTH(MarSun1+23)=3),MarSun1+23, "")</f>
        <v>46833</v>
      </c>
      <c r="E26" s="8">
        <f>IF(AND(YEAR(MarSun1+24)=Year,MONTH(MarSun1+24)=3),MarSun1+24, "")</f>
        <v>46834</v>
      </c>
      <c r="F26" s="2">
        <f>IF(AND(YEAR(MarSun1+25)=Year,MONTH(MarSun1+25)=3),MarSun1+25, "")</f>
        <v>46835</v>
      </c>
      <c r="G26" s="8">
        <f>IF(AND(YEAR(MarSun1+26)=Year,MONTH(MarSun1+26)=3),MarSun1+26, "")</f>
        <v>46836</v>
      </c>
      <c r="H26" s="8">
        <f>IF(AND(YEAR(MarSun1+27)=Year,MONTH(MarSun1+27)=3),MarSun1+27, "")</f>
        <v>46837</v>
      </c>
      <c r="I26" s="4"/>
      <c r="J26" s="8">
        <f>IF(AND(YEAR(JunSun1+21)=Year,MONTH(JunSun1+21)=6),JunSun1+21, "")</f>
        <v>46922</v>
      </c>
      <c r="K26" s="8">
        <f>IF(AND(YEAR(JunSun1+22)=Year,MONTH(JunSun1+22)=6),JunSun1+22, "")</f>
        <v>46923</v>
      </c>
      <c r="L26" s="8">
        <f>IF(AND(YEAR(JunSun1+23)=Year,MONTH(JunSun1+23)=6),JunSun1+23, "")</f>
        <v>46924</v>
      </c>
      <c r="M26" s="8">
        <f>IF(AND(YEAR(JunSun1+24)=Year,MONTH(JunSun1+24)=6),JunSun1+24, "")</f>
        <v>46925</v>
      </c>
      <c r="N26" s="8">
        <f>IF(AND(YEAR(JunSun1+25)=Year,MONTH(JunSun1+25)=6),JunSun1+25, "")</f>
        <v>46926</v>
      </c>
      <c r="O26" s="8">
        <f>IF(AND(YEAR(JunSun1+26)=Year,MONTH(JunSun1+26)=6),JunSun1+26, "")</f>
        <v>46927</v>
      </c>
      <c r="P26" s="7">
        <f>IF(AND(YEAR(JunSun1+27)=Year,MONTH(JunSun1+27)=6),JunSun1+27, "")</f>
        <v>46928</v>
      </c>
      <c r="Q26" s="4"/>
      <c r="R26" s="6">
        <f>IF(AND(YEAR(SepSun1+21)=Year,MONTH(SepSun1+21)=9),SepSun1+21, "")</f>
        <v>47013</v>
      </c>
      <c r="S26" s="3">
        <f>IF(AND(YEAR(SepSun1+22)=Year,MONTH(SepSun1+22)=9),SepSun1+22, "")</f>
        <v>47014</v>
      </c>
      <c r="T26" s="3">
        <f>IF(AND(YEAR(SepSun1+23)=Year,MONTH(SepSun1+23)=9),SepSun1+23, "")</f>
        <v>47015</v>
      </c>
      <c r="U26" s="3">
        <f>IF(AND(YEAR(SepSun1+24)=Year,MONTH(SepSun1+24)=9),SepSun1+24, "")</f>
        <v>47016</v>
      </c>
      <c r="V26" s="2">
        <f>IF(AND(YEAR(SepSun1+25)=Year,MONTH(SepSun1+25)=9),SepSun1+25, "")</f>
        <v>47017</v>
      </c>
      <c r="W26" s="3">
        <f>IF(AND(YEAR(SepSun1+26)=Year,MONTH(SepSun1+26)=9),SepSun1+26, "")</f>
        <v>47018</v>
      </c>
      <c r="X26" s="3">
        <f>IF(AND(YEAR(SepSun1+27)=Year,MONTH(SepSun1+27)=9),SepSun1+27, "")</f>
        <v>47019</v>
      </c>
      <c r="Y26" s="4"/>
      <c r="Z26" s="3">
        <f>IF(AND(YEAR(DecSun1+21)=Year,MONTH(DecSun1+21)=12),DecSun1+21, "")</f>
        <v>47104</v>
      </c>
      <c r="AA26" s="3">
        <f>IF(AND(YEAR(DecSun1+22)=Year,MONTH(DecSun1+22)=12),DecSun1+22, "")</f>
        <v>47105</v>
      </c>
      <c r="AB26" s="3">
        <f>IF(AND(YEAR(DecSun1+23)=Year,MONTH(DecSun1+23)=12),DecSun1+23, "")</f>
        <v>47106</v>
      </c>
      <c r="AC26" s="3">
        <f>IF(AND(YEAR(DecSun1+24)=Year,MONTH(DecSun1+24)=12),DecSun1+24, "")</f>
        <v>47107</v>
      </c>
      <c r="AD26" s="3">
        <f>IF(AND(YEAR(DecSun1+25)=Year,MONTH(DecSun1+25)=12),DecSun1+25, "")</f>
        <v>47108</v>
      </c>
      <c r="AE26" s="22">
        <f>IF(AND(YEAR(DecSun1+26)=Year,MONTH(DecSun1+26)=12),DecSun1+26, "")</f>
        <v>47109</v>
      </c>
      <c r="AF26" s="27">
        <f>IF(AND(YEAR(DecSun1+27)=Year,MONTH(DecSun1+27)=12),DecSun1+27, "")</f>
        <v>47110</v>
      </c>
    </row>
    <row r="27" spans="2:32" ht="18" customHeight="1" x14ac:dyDescent="0.25">
      <c r="B27" s="8">
        <f>IF(AND(YEAR(MarSun1+28)=Year,MONTH(MarSun1+28)=3),MarSun1+28, "")</f>
        <v>46838</v>
      </c>
      <c r="C27" s="8">
        <f>IF(AND(YEAR(MarSun1+29)=Year,MONTH(MarSun1+29)=3),MarSun1+29, "")</f>
        <v>46839</v>
      </c>
      <c r="D27" s="8">
        <f>IF(AND(YEAR(MarSun1+30)=Year,MONTH(MarSun1+30)=3),MarSun1+30, "")</f>
        <v>46840</v>
      </c>
      <c r="E27" s="8">
        <f>IF(AND(YEAR(MarSun1+31)=Year,MONTH(MarSun1+31)=3),MarSun1+31, "")</f>
        <v>46841</v>
      </c>
      <c r="F27" s="8">
        <f>IF(AND(YEAR(MarSun1+32)=Year,MONTH(MarSun1+32)=3),MarSun1+32, "")</f>
        <v>46842</v>
      </c>
      <c r="G27" s="8">
        <f>IF(AND(YEAR(MarSun1+33)=Year,MONTH(MarSun1+33)=3),MarSun1+33, "")</f>
        <v>46843</v>
      </c>
      <c r="H27" s="3" t="str">
        <f>IF(AND(YEAR(MarSun1+34)=Year,MONTH(MarSun1+34)=3),MarSun1+34, "")</f>
        <v/>
      </c>
      <c r="I27" s="4"/>
      <c r="J27" s="6">
        <f>IF(AND(YEAR(JunSun1+28)=Year,MONTH(JunSun1+28)=6),JunSun1+28, "")</f>
        <v>46929</v>
      </c>
      <c r="K27" s="3">
        <f>IF(AND(YEAR(JunSun1+29)=Year,MONTH(JunSun1+29)=6),JunSun1+29, "")</f>
        <v>46930</v>
      </c>
      <c r="L27" s="3">
        <f>IF(AND(YEAR(JunSun1+30)=Year,MONTH(JunSun1+30)=6),JunSun1+30, "")</f>
        <v>46931</v>
      </c>
      <c r="M27" s="3">
        <f>IF(AND(YEAR(JunSun1+31)=Year,MONTH(JunSun1+31)=6),JunSun1+31, "")</f>
        <v>46932</v>
      </c>
      <c r="N27" s="2">
        <f>IF(AND(YEAR(JunSun1+32)=Year,MONTH(JunSun1+32)=6),JunSun1+32, "")</f>
        <v>46933</v>
      </c>
      <c r="O27" s="3">
        <f>IF(AND(YEAR(JunSun1+33)=Year,MONTH(JunSun1+33)=6),JunSun1+33, "")</f>
        <v>46934</v>
      </c>
      <c r="P27" s="3" t="str">
        <f>IF(AND(YEAR(JunSun1+34)=Year,MONTH(JunSun1+34)=6),JunSun1+34, "")</f>
        <v/>
      </c>
      <c r="Q27" s="4"/>
      <c r="R27" s="3">
        <f>IF(AND(YEAR(SepSun1+28)=Year,MONTH(SepSun1+28)=9),SepSun1+28, "")</f>
        <v>47020</v>
      </c>
      <c r="S27" s="3">
        <f>IF(AND(YEAR(SepSun1+29)=Year,MONTH(SepSun1+29)=9),SepSun1+29, "")</f>
        <v>47021</v>
      </c>
      <c r="T27" s="3">
        <f>IF(AND(YEAR(SepSun1+30)=Year,MONTH(SepSun1+30)=9),SepSun1+30, "")</f>
        <v>47022</v>
      </c>
      <c r="U27" s="3">
        <f>IF(AND(YEAR(SepSun1+31)=Year,MONTH(SepSun1+31)=9),SepSun1+31, "")</f>
        <v>47023</v>
      </c>
      <c r="V27" s="3">
        <f>IF(AND(YEAR(SepSun1+32)=Year,MONTH(SepSun1+32)=9),SepSun1+32, "")</f>
        <v>47024</v>
      </c>
      <c r="W27" s="3">
        <f>IF(AND(YEAR(SepSun1+33)=Year,MONTH(SepSun1+33)=9),SepSun1+33, "")</f>
        <v>47025</v>
      </c>
      <c r="X27" s="7">
        <f>IF(AND(YEAR(SepSun1+34)=Year,MONTH(SepSun1+34)=9),SepSun1+34, "")</f>
        <v>47026</v>
      </c>
      <c r="Y27" s="4"/>
      <c r="Z27" s="6">
        <f>IF(AND(YEAR(DecSun1+28)=Year,MONTH(DecSun1+28)=12),DecSun1+28, "")</f>
        <v>47111</v>
      </c>
      <c r="AA27" s="16">
        <f>IF(AND(YEAR(DecSun1+29)=Year,MONTH(DecSun1+29)=12),DecSun1+29, "")</f>
        <v>47112</v>
      </c>
      <c r="AB27" s="8">
        <f>IF(AND(YEAR(DecSun1+30)=Year,MONTH(DecSun1+30)=12),DecSun1+30, "")</f>
        <v>47113</v>
      </c>
      <c r="AC27" s="8">
        <f>IF(AND(YEAR(DecSun1+31)=Year,MONTH(DecSun1+31)=12),DecSun1+31, "")</f>
        <v>47114</v>
      </c>
      <c r="AD27" s="2">
        <f>IF(AND(YEAR(DecSun1+32)=Year,MONTH(DecSun1+32)=12),DecSun1+32, "")</f>
        <v>47115</v>
      </c>
      <c r="AE27" s="8">
        <f>IF(AND(YEAR(DecSun1+33)=Year,MONTH(DecSun1+33)=12),DecSun1+33, "")</f>
        <v>47116</v>
      </c>
      <c r="AF27" s="8">
        <f>IF(AND(YEAR(DecSun1+34)=Year,MONTH(DecSun1+34)=12),DecSun1+34, "")</f>
        <v>47117</v>
      </c>
    </row>
    <row r="28" spans="2:32" ht="18" customHeight="1" x14ac:dyDescent="0.25">
      <c r="B28" s="3" t="str">
        <f>IF(AND(YEAR(MarSun1+35)=Year,MONTH(MarSun1+35)=3),MarSun1+35, "")</f>
        <v/>
      </c>
      <c r="C28" s="3" t="str">
        <f>IF(AND(YEAR(MarSun1+36)=Year,MONTH(MarSun1+36)=3),MarSun1+36, "")</f>
        <v/>
      </c>
      <c r="D28" s="3" t="str">
        <f>IF(AND(YEAR(MarSun1+37)=Year,MONTH(MarSun1+37)=3),MarSun1+37, "")</f>
        <v/>
      </c>
      <c r="E28" s="3" t="str">
        <f>IF(AND(YEAR(MarSun1+38)=Year,MONTH(MarSun1+38)=3),MarSun1+38, "")</f>
        <v/>
      </c>
      <c r="F28" s="3" t="str">
        <f>IF(AND(YEAR(MarSun1+39)=Year,MONTH(MarSun1+39)=3),MarSun1+39, "")</f>
        <v/>
      </c>
      <c r="G28" s="3" t="str">
        <f>IF(AND(YEAR(MarSun1+40)=Year,MONTH(MarSun1+40)=3),MarSun1+40, "")</f>
        <v/>
      </c>
      <c r="H28" s="3" t="str">
        <f>IF(AND(YEAR(MarSun1+41)=Year,MONTH(MarSun1+41)=3),MarSun1+41, "")</f>
        <v/>
      </c>
      <c r="I28" s="4"/>
      <c r="J28" s="3" t="str">
        <f>IF(AND(YEAR(JunSun1+35)=Year,MONTH(JunSun1+35)=6),JunSun1+35, "")</f>
        <v/>
      </c>
      <c r="K28" s="3" t="str">
        <f>IF(AND(YEAR(JunSun1+36)=Year,MONTH(JunSun1+36)=6),JunSun1+36, "")</f>
        <v/>
      </c>
      <c r="L28" s="3" t="str">
        <f>IF(AND(YEAR(JunSun1+37)=Year,MONTH(JunSun1+37)=6),JunSun1+37, "")</f>
        <v/>
      </c>
      <c r="M28" s="3" t="str">
        <f>IF(AND(YEAR(JunSun1+38)=Year,MONTH(JunSun1+38)=6),JunSun1+38, "")</f>
        <v/>
      </c>
      <c r="N28" s="3" t="str">
        <f>IF(AND(YEAR(JunSun1+39)=Year,MONTH(JunSun1+39)=6),JunSun1+39, "")</f>
        <v/>
      </c>
      <c r="O28" s="3" t="str">
        <f>IF(AND(YEAR(JunSun1+40)=Year,MONTH(JunSun1+40)=6),JunSun1+40, "")</f>
        <v/>
      </c>
      <c r="P28" s="3" t="str">
        <f>IF(AND(YEAR(JunSun1+41)=Year,MONTH(JunSun1+41)=6),JunSun1+41, "")</f>
        <v/>
      </c>
      <c r="Q28" s="4"/>
      <c r="R28" s="3" t="str">
        <f>IF(AND(YEAR(SepSun1+35)=Year,MONTH(SepSun1+35)=9),SepSun1+35, "")</f>
        <v/>
      </c>
      <c r="S28" s="3" t="str">
        <f>IF(AND(YEAR(SepSun1+36)=Year,MONTH(SepSun1+36)=9),SepSun1+36, "")</f>
        <v/>
      </c>
      <c r="T28" s="3" t="str">
        <f>IF(AND(YEAR(SepSun1+37)=Year,MONTH(SepSun1+37)=9),SepSun1+37, "")</f>
        <v/>
      </c>
      <c r="U28" s="3" t="str">
        <f>IF(AND(YEAR(SepSun1+38)=Year,MONTH(SepSun1+38)=9),SepSun1+38, "")</f>
        <v/>
      </c>
      <c r="V28" s="3" t="str">
        <f>IF(AND(YEAR(SepSun1+39)=Year,MONTH(SepSun1+39)=9),SepSun1+39, "")</f>
        <v/>
      </c>
      <c r="W28" s="3" t="str">
        <f>IF(AND(YEAR(SepSun1+40)=Year,MONTH(SepSun1+40)=9),SepSun1+40, "")</f>
        <v/>
      </c>
      <c r="X28" s="3" t="str">
        <f>IF(AND(YEAR(SepSun1+41)=Year,MONTH(SepSun1+41)=9),SepSun1+41, "")</f>
        <v/>
      </c>
      <c r="Y28" s="4"/>
      <c r="Z28" s="8">
        <f>IF(AND(YEAR(DecSun1+35)=Year,MONTH(DecSun1+35)=12),DecSun1+35, "")</f>
        <v>47118</v>
      </c>
      <c r="AA28" s="3" t="str">
        <f>IF(AND(YEAR(DecSun1+36)=Year,MONTH(DecSun1+36)=12),DecSun1+36, "")</f>
        <v/>
      </c>
      <c r="AB28" s="3" t="str">
        <f>IF(AND(YEAR(DecSun1+37)=Year,MONTH(DecSun1+37)=12),DecSun1+37, "")</f>
        <v/>
      </c>
      <c r="AC28" s="3" t="str">
        <f>IF(AND(YEAR(DecSun1+38)=Year,MONTH(DecSun1+38)=12),DecSun1+38, "")</f>
        <v/>
      </c>
      <c r="AD28" s="3" t="str">
        <f>IF(AND(YEAR(DecSun1+39)=Year,MONTH(DecSun1+39)=12),DecSun1+39, "")</f>
        <v/>
      </c>
      <c r="AE28" s="3" t="str">
        <f>IF(AND(YEAR(DecSun1+40)=Year,MONTH(DecSun1+40)=12),DecSun1+40, "")</f>
        <v/>
      </c>
      <c r="AF28" s="3" t="str">
        <f>IF(AND(YEAR(DecSun1+41)=Year,MONTH(DecSun1+41)=12),DecSun1+41, "")</f>
        <v/>
      </c>
    </row>
    <row r="30" spans="2:32" ht="18" customHeight="1" x14ac:dyDescent="0.25">
      <c r="B30" s="35" t="s">
        <v>20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</row>
    <row r="31" spans="2:32" ht="18" customHeight="1" x14ac:dyDescent="0.25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</row>
    <row r="32" spans="2:32" ht="18" customHeight="1" x14ac:dyDescent="0.25">
      <c r="B32" s="37" t="s">
        <v>23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2:32" ht="18" customHeight="1" x14ac:dyDescent="0.25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2:32" ht="18" customHeight="1" x14ac:dyDescent="0.25">
      <c r="B34" s="39" t="s">
        <v>21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</row>
    <row r="35" spans="2:32" ht="18" customHeight="1" x14ac:dyDescent="0.25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</row>
    <row r="36" spans="2:32" ht="18" customHeight="1" x14ac:dyDescent="0.25">
      <c r="B36" s="41" t="s">
        <v>22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2:32" ht="18" customHeight="1" x14ac:dyDescent="0.25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2:32" ht="18" customHeight="1" x14ac:dyDescent="0.25">
      <c r="B38" s="33" t="s">
        <v>24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</row>
    <row r="39" spans="2:32" ht="18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</sheetData>
  <dataConsolidate/>
  <mergeCells count="19">
    <mergeCell ref="J21:P21"/>
    <mergeCell ref="R21:X21"/>
    <mergeCell ref="Z21:AF21"/>
    <mergeCell ref="B38:AF39"/>
    <mergeCell ref="A1:AF1"/>
    <mergeCell ref="B2:AF2"/>
    <mergeCell ref="B3:H3"/>
    <mergeCell ref="J3:P3"/>
    <mergeCell ref="R3:X3"/>
    <mergeCell ref="Z3:AF3"/>
    <mergeCell ref="B30:AF31"/>
    <mergeCell ref="B32:AF33"/>
    <mergeCell ref="B34:AF35"/>
    <mergeCell ref="B36:AF37"/>
    <mergeCell ref="B12:H12"/>
    <mergeCell ref="J12:P12"/>
    <mergeCell ref="R12:X12"/>
    <mergeCell ref="Z12:AF12"/>
    <mergeCell ref="B21:H21"/>
  </mergeCells>
  <dataValidations count="38">
    <dataValidation allowBlank="1" showInputMessage="1" showErrorMessage="1" prompt="Enter Year in this cell to automatically update calendar for each month in cells B2 through AF27" sqref="B2:AF2" xr:uid="{4CAEFBC1-E33F-4CA2-AD9A-0689C06F7D98}"/>
    <dataValidation allowBlank="1" showInputMessage="1" showErrorMessage="1" prompt="Create a calendar for any year using this Calendar Creator worksheet. Enter Year in cell at right to automatically update calendar for each month" sqref="A2" xr:uid="{10BF5531-47E9-4EFF-ABE0-F90481E1A806}"/>
    <dataValidation allowBlank="1" showInputMessage="1" showErrorMessage="1" prompt="Calendar Month is in this cell. Calendar for this month is automatically updated in cells B3 through H9" sqref="B3:H3" xr:uid="{193BE541-6C64-4C6A-81FA-EA89EEBE4014}"/>
    <dataValidation allowBlank="1" showInputMessage="1" showErrorMessage="1" prompt="Calendar Month is in this cell. Calendar for this month is automatically updated in cells J3 through P9" sqref="J3:P3" xr:uid="{436B69CA-E189-4F56-94E3-C6F454256707}"/>
    <dataValidation allowBlank="1" showInputMessage="1" showErrorMessage="1" prompt="Calendar Month is in this cell. Calendar for this month is automatically updated in cells R3 through X9" sqref="R3:X3" xr:uid="{0B77F93D-881B-4C7C-9B3D-2098958CDDA4}"/>
    <dataValidation allowBlank="1" showInputMessage="1" showErrorMessage="1" prompt="Calendar Month is in this cell. Calendar for this month is automatically updated in cells Z3 through AF9" sqref="Z3:AF3" xr:uid="{4BFCD7ED-F9A3-46DB-90A3-8D6275E99B1D}"/>
    <dataValidation allowBlank="1" showInputMessage="1" showErrorMessage="1" prompt="Calendar Month is in this cell. Calendar for this month is automatically updated in cells B12 through H18" sqref="B12:H12" xr:uid="{0DCF4557-A25D-447E-926A-A6DABBF8586C}"/>
    <dataValidation allowBlank="1" showInputMessage="1" showErrorMessage="1" prompt="Calendar Month is in this cell. Calendar for this month is automatically updated in cells B21 through H27" sqref="B21:H21" xr:uid="{F2F4E717-39C6-4CBC-B6A2-88D1EB40DDFF}"/>
    <dataValidation allowBlank="1" showInputMessage="1" showErrorMessage="1" prompt="Calendar Month is in this cell. Calendar for this month is automatically updated in cells J12 through P18" sqref="J12:P12" xr:uid="{9A0B3D3A-E21A-4F89-B7F3-F03327D3B89C}"/>
    <dataValidation allowBlank="1" showInputMessage="1" showErrorMessage="1" prompt="Calendar Month is in this cell. Calendar for this month is automatically updated in cells R12 through X18" sqref="R12:X12" xr:uid="{04343367-A0F0-49E2-86BD-6D931F7C1469}"/>
    <dataValidation allowBlank="1" showInputMessage="1" showErrorMessage="1" prompt="Calendar Month is in this cell. Calendar for this month is automatically updated in cells Z12 through AF18" sqref="Z12:AF12" xr:uid="{F219564F-4066-4ADB-8685-98DB75007B65}"/>
    <dataValidation allowBlank="1" showInputMessage="1" showErrorMessage="1" prompt="Calendar Month is in this cell. Calendar for this month is automatically updated in cells J21 through P27" sqref="J21:P21" xr:uid="{2D9DCB2E-8837-4521-82AF-7ED7D321CB3C}"/>
    <dataValidation allowBlank="1" showInputMessage="1" showErrorMessage="1" prompt="Calendar Month is in this cell. Calendar for this month is automatically updated in cells R21 through X27" sqref="R21:X21" xr:uid="{063E07ED-8AF2-4BB3-850B-40835C525800}"/>
    <dataValidation allowBlank="1" showInputMessage="1" showErrorMessage="1" prompt="Calendar Month is in this cell. Calendar for this month is automatically updated in cells Z21 through AF27" sqref="Z21:AF21" xr:uid="{A61F89E3-B0FA-4EC4-B4A2-685DC1810D17}"/>
    <dataValidation allowBlank="1" showInputMessage="1" showErrorMessage="1" prompt="Weekdays for the month in cell above are in cells B3 through H3" sqref="B4" xr:uid="{9FA09918-6BF6-4B51-93B3-76C75B6D1CB9}"/>
    <dataValidation allowBlank="1" showInputMessage="1" showErrorMessage="1" prompt="Weekdays for the month in cell above are in cells J3 through P3" sqref="J4" xr:uid="{72D0DCB5-2F09-4EA0-8CF6-4C8ED1CD7C08}"/>
    <dataValidation allowBlank="1" showInputMessage="1" showErrorMessage="1" prompt="Weekdays for the month in cell above are in cells R3 through X3" sqref="R4" xr:uid="{9FA8C00A-44D7-47D3-9104-456814EB2C0F}"/>
    <dataValidation allowBlank="1" showInputMessage="1" showErrorMessage="1" prompt="Weekdays for the month in cell above are in cells Z3 through AF3" sqref="Z4" xr:uid="{1FE539CF-F7D4-4111-9D9C-1C4928790FA4}"/>
    <dataValidation allowBlank="1" showInputMessage="1" showErrorMessage="1" prompt="Weekdays for the month in cell above are in cells B12 through H12" sqref="B13" xr:uid="{3C99BF41-B24E-47E0-B8B6-FFA928402B06}"/>
    <dataValidation allowBlank="1" showInputMessage="1" showErrorMessage="1" prompt="Weekdays for the month in cell above are in cells J12 through P12" sqref="J13" xr:uid="{0CE90B32-5F17-4828-9FAC-145357AD119B}"/>
    <dataValidation allowBlank="1" showInputMessage="1" showErrorMessage="1" prompt="Weekdays for the month in cell above are in cells R12 through X12" sqref="R13" xr:uid="{1090CA2C-8568-4532-933B-222B9F3B936B}"/>
    <dataValidation allowBlank="1" showInputMessage="1" showErrorMessage="1" prompt="Weekdays for the month in cell above are in cells Z12 through AF12" sqref="Z13" xr:uid="{BF6EE6EB-D6D7-41B5-B400-CF4EA8BD79A0}"/>
    <dataValidation allowBlank="1" showInputMessage="1" showErrorMessage="1" prompt="Weekdays for the month in cell above are in cells B21 through H21" sqref="B22" xr:uid="{B0F4BAB8-8AC5-4926-A119-3E873EE33A4A}"/>
    <dataValidation allowBlank="1" showInputMessage="1" showErrorMessage="1" prompt="Weekdays for the month in cell above are in cells J21 through P21" sqref="J22" xr:uid="{1E1445EF-A19E-4B7F-9143-5D3860E8FA7F}"/>
    <dataValidation allowBlank="1" showInputMessage="1" showErrorMessage="1" prompt="Weekdays for the month in cell above are in cells R21 through X21" sqref="R22" xr:uid="{FF9DB782-D13F-493C-8A4D-8A09793B3FAB}"/>
    <dataValidation allowBlank="1" showInputMessage="1" showErrorMessage="1" prompt="Weekdays for the month in cell above are in cells Z21 through AF21" sqref="Z22" xr:uid="{9877DF48-3C96-4888-A095-C34BA4676A38}"/>
    <dataValidation allowBlank="1" showInputMessage="1" showErrorMessage="1" prompt="Calendar days for this month are automatically updated in cells B4 through H9" sqref="B5" xr:uid="{030A8A5E-AF93-4602-B35E-A0415A4D07BD}"/>
    <dataValidation allowBlank="1" showInputMessage="1" showErrorMessage="1" prompt="Calendar days for this month are automatically updated in cells J4 through P9" sqref="J5" xr:uid="{3A7C2CE5-60CC-4D34-B3B7-083C4D9F55D7}"/>
    <dataValidation allowBlank="1" showInputMessage="1" showErrorMessage="1" prompt="Calendar days for this month are automatically updated in cells R4 through X9" sqref="R5" xr:uid="{248C7278-0B0A-4493-BD5E-6A562D227A07}"/>
    <dataValidation allowBlank="1" showInputMessage="1" showErrorMessage="1" prompt="Calendar days for this month are automatically updated in cells Z4 through AF9" sqref="Z5" xr:uid="{40C30985-FAFF-4EDE-B7B4-B3A7C514893C}"/>
    <dataValidation allowBlank="1" showInputMessage="1" showErrorMessage="1" prompt="Calendar days for this month are automatically updated in cells B13 through H18" sqref="B14" xr:uid="{ACE88FA8-8070-4E2A-B031-BA6212059399}"/>
    <dataValidation allowBlank="1" showInputMessage="1" showErrorMessage="1" prompt="Calendar days for this month are automatically updated in cells J13 through P18" sqref="J14" xr:uid="{5CC63B01-F1AC-4AF2-8D44-6D195E17C95A}"/>
    <dataValidation allowBlank="1" showInputMessage="1" showErrorMessage="1" prompt="Calendar days for this month are automatically updated in cells R13 through X18" sqref="R14" xr:uid="{A50BBA50-1EBA-4507-9A56-829DB54D521B}"/>
    <dataValidation allowBlank="1" showInputMessage="1" showErrorMessage="1" prompt="Calendar days for this month are automatically updated in cells Z13 through AF18" sqref="Z14" xr:uid="{AB6D1228-EB52-4C63-83F6-759AD3605E75}"/>
    <dataValidation allowBlank="1" showInputMessage="1" showErrorMessage="1" prompt="Calendar days for this month are automatically updated in cells B22 through H27" sqref="B23" xr:uid="{0CBF2D43-ECD1-47C0-A9F5-83DB1721F101}"/>
    <dataValidation allowBlank="1" showInputMessage="1" showErrorMessage="1" prompt="Calendar days for this month are automatically updated in cells J22 through P27" sqref="J23" xr:uid="{709CFD11-88ED-45CE-9ED6-2EB99B0CBEEC}"/>
    <dataValidation allowBlank="1" showInputMessage="1" showErrorMessage="1" prompt="Calendar days for this month are automatically updated in cells R22 through X27" sqref="R23" xr:uid="{5A985953-2BED-4C68-9E26-CB00D80AE32F}"/>
    <dataValidation allowBlank="1" showInputMessage="1" showErrorMessage="1" prompt="Calendar days for this month are automatically updated in cells Z22 through AF27" sqref="Z23" xr:uid="{98D878D3-A278-4D05-A641-24379ADB6290}"/>
  </dataValidations>
  <printOptions horizontalCentered="1" verticalCentered="1"/>
  <pageMargins left="0.25" right="0.25" top="0.25" bottom="0.25" header="0.3" footer="0.3"/>
  <pageSetup scale="80" orientation="landscape" r:id="rId1"/>
  <headerFooter differentFirst="1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7E6A-0248-4D17-9649-836300900E51}">
  <sheetPr>
    <tabColor theme="9" tint="0.39997558519241921"/>
    <pageSetUpPr fitToPage="1"/>
  </sheetPr>
  <dimension ref="A1:AF39"/>
  <sheetViews>
    <sheetView showGridLines="0" zoomScaleNormal="100" workbookViewId="0">
      <selection activeCell="B6" sqref="B6"/>
    </sheetView>
  </sheetViews>
  <sheetFormatPr defaultRowHeight="18" customHeight="1" x14ac:dyDescent="0.25"/>
  <cols>
    <col min="1" max="1" width="2.7109375" customWidth="1"/>
    <col min="2" max="32" width="4.28515625" customWidth="1"/>
    <col min="33" max="33" width="2.7109375" customWidth="1"/>
  </cols>
  <sheetData>
    <row r="1" spans="1:32" ht="42" customHeight="1" x14ac:dyDescent="0.25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32" ht="30" customHeight="1" x14ac:dyDescent="0.25">
      <c r="B2" s="31">
        <v>2029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18" customHeight="1" x14ac:dyDescent="0.25">
      <c r="B3" s="32" t="s">
        <v>0</v>
      </c>
      <c r="C3" s="32"/>
      <c r="D3" s="32"/>
      <c r="E3" s="32"/>
      <c r="F3" s="32"/>
      <c r="G3" s="32"/>
      <c r="H3" s="32"/>
      <c r="J3" s="32" t="s">
        <v>3</v>
      </c>
      <c r="K3" s="32"/>
      <c r="L3" s="32"/>
      <c r="M3" s="32"/>
      <c r="N3" s="32"/>
      <c r="O3" s="32"/>
      <c r="P3" s="32"/>
      <c r="R3" s="32" t="s">
        <v>6</v>
      </c>
      <c r="S3" s="32"/>
      <c r="T3" s="32"/>
      <c r="U3" s="32"/>
      <c r="V3" s="32"/>
      <c r="W3" s="32"/>
      <c r="X3" s="32"/>
      <c r="Z3" s="32" t="s">
        <v>8</v>
      </c>
      <c r="AA3" s="32"/>
      <c r="AB3" s="32"/>
      <c r="AC3" s="32"/>
      <c r="AD3" s="32"/>
      <c r="AE3" s="32"/>
      <c r="AF3" s="32"/>
    </row>
    <row r="4" spans="1:32" ht="18" customHeight="1" x14ac:dyDescent="0.25"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R4" s="1" t="s">
        <v>12</v>
      </c>
      <c r="S4" s="1" t="s">
        <v>13</v>
      </c>
      <c r="T4" s="1" t="s">
        <v>14</v>
      </c>
      <c r="U4" s="1" t="s">
        <v>15</v>
      </c>
      <c r="V4" s="1" t="s">
        <v>16</v>
      </c>
      <c r="W4" s="1" t="s">
        <v>17</v>
      </c>
      <c r="X4" s="1" t="s">
        <v>18</v>
      </c>
      <c r="Z4" s="1" t="s">
        <v>12</v>
      </c>
      <c r="AA4" s="1" t="s">
        <v>13</v>
      </c>
      <c r="AB4" s="1" t="s">
        <v>14</v>
      </c>
      <c r="AC4" s="1" t="s">
        <v>15</v>
      </c>
      <c r="AD4" s="1" t="s">
        <v>16</v>
      </c>
      <c r="AE4" s="1" t="s">
        <v>17</v>
      </c>
      <c r="AF4" s="1" t="s">
        <v>18</v>
      </c>
    </row>
    <row r="5" spans="1:32" ht="18" customHeight="1" x14ac:dyDescent="0.25">
      <c r="B5" s="3" t="str">
        <f>IF(AND(YEAR(JanSun1)=Year,MONTH(JanSun1)=1),JanSun1, "")</f>
        <v/>
      </c>
      <c r="C5" s="11">
        <f>IF(AND(YEAR(JanSun1+1)=Year,MONTH(JanSun1+1)=1),JanSun1+1, "")</f>
        <v>47119</v>
      </c>
      <c r="D5" s="8">
        <f>IF(AND(YEAR(JanSun1+2)=Year,MONTH(JanSun1+2)=1),JanSun1+2, "")</f>
        <v>47120</v>
      </c>
      <c r="E5" s="8">
        <f>IF(AND(YEAR(JanSun1+3)=Year,MONTH(JanSun1+3)=1),JanSun1+3, "")</f>
        <v>47121</v>
      </c>
      <c r="F5" s="21">
        <f>IF(AND(YEAR(JanSun1+4)=Year,MONTH(JanSun1+4)=1),JanSun1+4, "")</f>
        <v>47122</v>
      </c>
      <c r="G5" s="44">
        <f>IF(AND(YEAR(JanSun1+5)=Year,MONTH(JanSun1+5)=1),JanSun1+5, "")</f>
        <v>47123</v>
      </c>
      <c r="H5" s="45">
        <f>IF(AND(YEAR(JanSun1+6)=Year,MONTH(JanSun1+6)=1),JanSun1+6, "")</f>
        <v>47124</v>
      </c>
      <c r="I5" s="4"/>
      <c r="J5" s="6">
        <f>IF(AND(YEAR(AprSun1)=Year,MONTH(AprSun1)=4),AprSun1, "")</f>
        <v>47209</v>
      </c>
      <c r="K5" s="3">
        <f>IF(AND(YEAR(AprSun1+1)=Year,MONTH(AprSun1+1)=4),AprSun1+1, "")</f>
        <v>47210</v>
      </c>
      <c r="L5" s="3">
        <f>IF(AND(YEAR(AprSun1+2)=Year,MONTH(AprSun1+2)=4),AprSun1+2, "")</f>
        <v>47211</v>
      </c>
      <c r="M5" s="3">
        <f>IF(AND(YEAR(AprSun1+3)=Year,MONTH(AprSun1+3)=4),AprSun1+3, "")</f>
        <v>47212</v>
      </c>
      <c r="N5" s="2">
        <f>IF(AND(YEAR(AprSun1+4)=Year,MONTH(AprSun1+4)=4),AprSun1+4, "")</f>
        <v>47213</v>
      </c>
      <c r="O5" s="3">
        <f>IF(AND(YEAR(AprSun1+5)=Year,MONTH(AprSun1+5)=4),AprSun1+5, "")</f>
        <v>47214</v>
      </c>
      <c r="P5" s="3">
        <f>IF(AND(YEAR(AprSun1+6)=Year,MONTH(AprSun1+6)=4),AprSun1+6, "")</f>
        <v>47215</v>
      </c>
      <c r="Q5" s="4"/>
      <c r="R5" s="3">
        <f>IF(AND(YEAR(JulSun1)=Year,MONTH(JulSun1)=7),JulSun1, "")</f>
        <v>47300</v>
      </c>
      <c r="S5" s="3">
        <f>IF(AND(YEAR(JulSun1+1)=Year,MONTH(JulSun1+1)=7),JulSun1+1, "")</f>
        <v>47301</v>
      </c>
      <c r="T5" s="3">
        <f>IF(AND(YEAR(JulSun1+2)=Year,MONTH(JulSun1+2)=7),JulSun1+2, "")</f>
        <v>47302</v>
      </c>
      <c r="U5" s="16">
        <f>IF(AND(YEAR(JulSun1+3)=Year,MONTH(JulSun1+3)=7),JulSun1+3, "")</f>
        <v>47303</v>
      </c>
      <c r="V5" s="3">
        <f>IF(AND(YEAR(JulSun1+4)=Year,MONTH(JulSun1+4)=7),JulSun1+4, "")</f>
        <v>47304</v>
      </c>
      <c r="W5" s="3">
        <f>IF(AND(YEAR(JulSun1+5)=Year,MONTH(JulSun1+5)=7),JulSun1+5, "")</f>
        <v>47305</v>
      </c>
      <c r="X5" s="27">
        <f>IF(AND(YEAR(JulSun1+6)=Year,MONTH(JulSun1+6)=7),JulSun1+6, "")</f>
        <v>47306</v>
      </c>
      <c r="Y5" s="4"/>
      <c r="Z5" s="3" t="str">
        <f>IF(AND(YEAR(OctSun1)=Year,MONTH(OctSun1)=10),OctSun1, "")</f>
        <v/>
      </c>
      <c r="AA5" s="3">
        <f>IF(AND(YEAR(OctSun1+1)=Year,MONTH(OctSun1+1)=10),OctSun1+1, "")</f>
        <v>47392</v>
      </c>
      <c r="AB5" s="3">
        <f>IF(AND(YEAR(OctSun1+2)=Year,MONTH(OctSun1+2)=10),OctSun1+2, "")</f>
        <v>47393</v>
      </c>
      <c r="AC5" s="3">
        <f>IF(AND(YEAR(OctSun1+3)=Year,MONTH(OctSun1+3)=10),OctSun1+3, "")</f>
        <v>47394</v>
      </c>
      <c r="AD5" s="2">
        <f>IF(AND(YEAR(OctSun1+4)=Year,MONTH(OctSun1+4)=10),OctSun1+4, "")</f>
        <v>47395</v>
      </c>
      <c r="AE5" s="3">
        <f>IF(AND(YEAR(OctSun1+5)=Year,MONTH(OctSun1+5)=10),OctSun1+5, "")</f>
        <v>47396</v>
      </c>
      <c r="AF5" s="3">
        <f>IF(AND(YEAR(OctSun1+6)=Year,MONTH(OctSun1+6)=10),OctSun1+6, "")</f>
        <v>47397</v>
      </c>
    </row>
    <row r="6" spans="1:32" ht="18" customHeight="1" x14ac:dyDescent="0.25">
      <c r="B6" s="6">
        <f>IF(AND(YEAR(JanSun1+7)=Year,MONTH(JanSun1+7)=1),JanSun1+7, "")</f>
        <v>47125</v>
      </c>
      <c r="C6" s="3">
        <f>IF(AND(YEAR(JanSun1+8)=Year,MONTH(JanSun1+8)=1),JanSun1+8, "")</f>
        <v>47126</v>
      </c>
      <c r="D6" s="3">
        <f>IF(AND(YEAR(JanSun1+9)=Year,MONTH(JanSun1+9)=1),JanSun1+9, "")</f>
        <v>47127</v>
      </c>
      <c r="E6" s="3">
        <f>IF(AND(YEAR(JanSun1+10)=Year,MONTH(JanSun1+10)=1),JanSun1+10, "")</f>
        <v>47128</v>
      </c>
      <c r="F6" s="2">
        <f>IF(AND(YEAR(JanSun1+11)=Year,MONTH(JanSun1+11)=1),JanSun1+11, "")</f>
        <v>47129</v>
      </c>
      <c r="G6" s="3">
        <f>IF(AND(YEAR(JanSun1+12)=Year,MONTH(JanSun1+12)=1),JanSun1+12, "")</f>
        <v>47130</v>
      </c>
      <c r="H6" s="3">
        <f>IF(AND(YEAR(JanSun1+13)=Year,MONTH(JanSun1+13)=1),JanSun1+13, "")</f>
        <v>47131</v>
      </c>
      <c r="I6" s="4"/>
      <c r="J6" s="3">
        <f>IF(AND(YEAR(AprSun1+7)=Year,MONTH(AprSun1+7)=4),AprSun1+7, "")</f>
        <v>47216</v>
      </c>
      <c r="K6" s="3">
        <f>IF(AND(YEAR(AprSun1+8)=Year,MONTH(AprSun1+8)=4),AprSun1+8, "")</f>
        <v>47217</v>
      </c>
      <c r="L6" s="3">
        <f>IF(AND(YEAR(AprSun1+9)=Year,MONTH(AprSun1+9)=4),AprSun1+9, "")</f>
        <v>47218</v>
      </c>
      <c r="M6" s="3">
        <f>IF(AND(YEAR(AprSun1+10)=Year,MONTH(AprSun1+10)=4),AprSun1+10, "")</f>
        <v>47219</v>
      </c>
      <c r="N6" s="3">
        <f>IF(AND(YEAR(AprSun1+11)=Year,MONTH(AprSun1+11)=4),AprSun1+11, "")</f>
        <v>47220</v>
      </c>
      <c r="O6" s="3">
        <f>IF(AND(YEAR(AprSun1+12)=Year,MONTH(AprSun1+12)=4),AprSun1+12, "")</f>
        <v>47221</v>
      </c>
      <c r="P6" s="7">
        <f>IF(AND(YEAR(AprSun1+13)=Year,MONTH(AprSun1+13)=4),AprSun1+13, "")</f>
        <v>47222</v>
      </c>
      <c r="Q6" s="4"/>
      <c r="R6" s="46">
        <f>IF(AND(YEAR(JulSun1+7)=Year,MONTH(JulSun1+7)=7),JulSun1+7, "")</f>
        <v>47307</v>
      </c>
      <c r="S6" s="8">
        <f>IF(AND(YEAR(JulSun1+8)=Year,MONTH(JulSun1+8)=7),JulSun1+8, "")</f>
        <v>47308</v>
      </c>
      <c r="T6" s="21">
        <f>IF(AND(YEAR(JulSun1+9)=Year,MONTH(JulSun1+9)=7),JulSun1+9, "")</f>
        <v>47309</v>
      </c>
      <c r="U6" s="8">
        <f>IF(AND(YEAR(JulSun1+10)=Year,MONTH(JulSun1+10)=7),JulSun1+10, "")</f>
        <v>47310</v>
      </c>
      <c r="V6" s="2">
        <f>IF(AND(YEAR(JulSun1+11)=Year,MONTH(JulSun1+11)=7),JulSun1+11, "")</f>
        <v>47311</v>
      </c>
      <c r="W6" s="8">
        <f>IF(AND(YEAR(JulSun1+12)=Year,MONTH(JulSun1+12)=7),JulSun1+12, "")</f>
        <v>47312</v>
      </c>
      <c r="X6" s="8">
        <f>IF(AND(YEAR(JulSun1+13)=Year,MONTH(JulSun1+13)=7),JulSun1+13, "")</f>
        <v>47313</v>
      </c>
      <c r="Y6" s="4"/>
      <c r="Z6" s="3">
        <f>IF(AND(YEAR(OctSun1+7)=Year,MONTH(OctSun1+7)=10),OctSun1+7, "")</f>
        <v>47398</v>
      </c>
      <c r="AA6" s="3">
        <f>IF(AND(YEAR(OctSun1+8)=Year,MONTH(OctSun1+8)=10),OctSun1+8, "")</f>
        <v>47399</v>
      </c>
      <c r="AB6" s="3">
        <f>IF(AND(YEAR(OctSun1+9)=Year,MONTH(OctSun1+9)=10),OctSun1+9, "")</f>
        <v>47400</v>
      </c>
      <c r="AC6" s="3">
        <f>IF(AND(YEAR(OctSun1+10)=Year,MONTH(OctSun1+10)=10),OctSun1+10, "")</f>
        <v>47401</v>
      </c>
      <c r="AD6" s="3">
        <f>IF(AND(YEAR(OctSun1+11)=Year,MONTH(OctSun1+11)=10),OctSun1+11, "")</f>
        <v>47402</v>
      </c>
      <c r="AE6" s="3">
        <f>IF(AND(YEAR(OctSun1+12)=Year,MONTH(OctSun1+12)=10),OctSun1+12, "")</f>
        <v>47403</v>
      </c>
      <c r="AF6" s="7">
        <f>IF(AND(YEAR(OctSun1+13)=Year,MONTH(OctSun1+13)=10),OctSun1+13, "")</f>
        <v>47404</v>
      </c>
    </row>
    <row r="7" spans="1:32" ht="18" customHeight="1" x14ac:dyDescent="0.25">
      <c r="B7" s="3">
        <f>IF(AND(YEAR(JanSun1+14)=Year,MONTH(JanSun1+14)=1),JanSun1+14, "")</f>
        <v>47132</v>
      </c>
      <c r="C7" s="3">
        <f>IF(AND(YEAR(JanSun1+15)=Year,MONTH(JanSun1+15)=1),JanSun1+15, "")</f>
        <v>47133</v>
      </c>
      <c r="D7" s="3">
        <f>IF(AND(YEAR(JanSun1+16)=Year,MONTH(JanSun1+16)=1),JanSun1+16, "")</f>
        <v>47134</v>
      </c>
      <c r="E7" s="3">
        <f>IF(AND(YEAR(JanSun1+17)=Year,MONTH(JanSun1+17)=1),JanSun1+17, "")</f>
        <v>47135</v>
      </c>
      <c r="F7" s="3">
        <f>IF(AND(YEAR(JanSun1+18)=Year,MONTH(JanSun1+18)=1),JanSun1+18, "")</f>
        <v>47136</v>
      </c>
      <c r="G7" s="3">
        <f>IF(AND(YEAR(JanSun1+19)=Year,MONTH(JanSun1+19)=1),JanSun1+19, "")</f>
        <v>47137</v>
      </c>
      <c r="H7" s="7">
        <f>IF(AND(YEAR(JanSun1+20)=Year,MONTH(JanSun1+20)=1),JanSun1+20, "")</f>
        <v>47138</v>
      </c>
      <c r="I7" s="4"/>
      <c r="J7" s="6">
        <f>IF(AND(YEAR(AprSun1+14)=Year,MONTH(AprSun1+14)=4),AprSun1+14, "")</f>
        <v>47223</v>
      </c>
      <c r="K7" s="8">
        <f>IF(AND(YEAR(AprSun1+15)=Year,MONTH(AprSun1+15)=4),AprSun1+15, "")</f>
        <v>47224</v>
      </c>
      <c r="L7" s="8">
        <f>IF(AND(YEAR(AprSun1+16)=Year,MONTH(AprSun1+16)=4),AprSun1+16, "")</f>
        <v>47225</v>
      </c>
      <c r="M7" s="8">
        <f>IF(AND(YEAR(AprSun1+17)=Year,MONTH(AprSun1+17)=4),AprSun1+17, "")</f>
        <v>47226</v>
      </c>
      <c r="N7" s="2">
        <f>IF(AND(YEAR(AprSun1+18)=Year,MONTH(AprSun1+18)=4),AprSun1+18, "")</f>
        <v>47227</v>
      </c>
      <c r="O7" s="8">
        <f>IF(AND(YEAR(AprSun1+19)=Year,MONTH(AprSun1+19)=4),AprSun1+19, "")</f>
        <v>47228</v>
      </c>
      <c r="P7" s="8">
        <f>IF(AND(YEAR(AprSun1+20)=Year,MONTH(AprSun1+20)=4),AprSun1+20, "")</f>
        <v>47229</v>
      </c>
      <c r="Q7" s="4"/>
      <c r="R7" s="8">
        <f>IF(AND(YEAR(JulSun1+14)=Year,MONTH(JulSun1+14)=7),JulSun1+14, "")</f>
        <v>47314</v>
      </c>
      <c r="S7" s="8">
        <f>IF(AND(YEAR(JulSun1+15)=Year,MONTH(JulSun1+15)=7),JulSun1+15, "")</f>
        <v>47315</v>
      </c>
      <c r="T7" s="8">
        <f>IF(AND(YEAR(JulSun1+16)=Year,MONTH(JulSun1+16)=7),JulSun1+16, "")</f>
        <v>47316</v>
      </c>
      <c r="U7" s="8">
        <f>IF(AND(YEAR(JulSun1+17)=Year,MONTH(JulSun1+17)=7),JulSun1+17, "")</f>
        <v>47317</v>
      </c>
      <c r="V7" s="8">
        <f>IF(AND(YEAR(JulSun1+18)=Year,MONTH(JulSun1+18)=7),JulSun1+18, "")</f>
        <v>47318</v>
      </c>
      <c r="W7" s="8">
        <f>IF(AND(YEAR(JulSun1+19)=Year,MONTH(JulSun1+19)=7),JulSun1+19, "")</f>
        <v>47319</v>
      </c>
      <c r="X7" s="7">
        <f>IF(AND(YEAR(JulSun1+20)=Year,MONTH(JulSun1+20)=7),JulSun1+20, "")</f>
        <v>47320</v>
      </c>
      <c r="Y7" s="4"/>
      <c r="Z7" s="6">
        <f>IF(AND(YEAR(OctSun1+14)=Year,MONTH(OctSun1+14)=10),OctSun1+14, "")</f>
        <v>47405</v>
      </c>
      <c r="AA7" s="8">
        <f>IF(AND(YEAR(OctSun1+15)=Year,MONTH(OctSun1+15)=10),OctSun1+15, "")</f>
        <v>47406</v>
      </c>
      <c r="AB7" s="8">
        <f>IF(AND(YEAR(OctSun1+16)=Year,MONTH(OctSun1+16)=10),OctSun1+16, "")</f>
        <v>47407</v>
      </c>
      <c r="AC7" s="8">
        <f>IF(AND(YEAR(OctSun1+17)=Year,MONTH(OctSun1+17)=10),OctSun1+17, "")</f>
        <v>47408</v>
      </c>
      <c r="AD7" s="2">
        <f>IF(AND(YEAR(OctSun1+18)=Year,MONTH(OctSun1+18)=10),OctSun1+18, "")</f>
        <v>47409</v>
      </c>
      <c r="AE7" s="8">
        <f>IF(AND(YEAR(OctSun1+19)=Year,MONTH(OctSun1+19)=10),OctSun1+19, "")</f>
        <v>47410</v>
      </c>
      <c r="AF7" s="8">
        <f>IF(AND(YEAR(OctSun1+20)=Year,MONTH(OctSun1+20)=10),OctSun1+20, "")</f>
        <v>47411</v>
      </c>
    </row>
    <row r="8" spans="1:32" ht="18" customHeight="1" x14ac:dyDescent="0.25">
      <c r="B8" s="6">
        <f>IF(AND(YEAR(JanSun1+21)=Year,MONTH(JanSun1+21)=1),JanSun1+21, "")</f>
        <v>47139</v>
      </c>
      <c r="C8" s="8">
        <f>IF(AND(YEAR(JanSun1+22)=Year,MONTH(JanSun1+22)=1),JanSun1+22, "")</f>
        <v>47140</v>
      </c>
      <c r="D8" s="8">
        <f>IF(AND(YEAR(JanSun1+23)=Year,MONTH(JanSun1+23)=1),JanSun1+23, "")</f>
        <v>47141</v>
      </c>
      <c r="E8" s="8">
        <f>IF(AND(YEAR(JanSun1+24)=Year,MONTH(JanSun1+24)=1),JanSun1+24, "")</f>
        <v>47142</v>
      </c>
      <c r="F8" s="2">
        <f>IF(AND(YEAR(JanSun1+25)=Year,MONTH(JanSun1+25)=1),JanSun1+25, "")</f>
        <v>47143</v>
      </c>
      <c r="G8" s="8">
        <f>IF(AND(YEAR(JanSun1+26)=Year,MONTH(JanSun1+26)=1),JanSun1+26, "")</f>
        <v>47144</v>
      </c>
      <c r="H8" s="8">
        <f>IF(AND(YEAR(JanSun1+27)=Year,MONTH(JanSun1+27)=1),JanSun1+27, "")</f>
        <v>47145</v>
      </c>
      <c r="I8" s="4"/>
      <c r="J8" s="8">
        <f>IF(AND(YEAR(AprSun1+21)=Year,MONTH(AprSun1+21)=4),AprSun1+21, "")</f>
        <v>47230</v>
      </c>
      <c r="K8" s="8">
        <f>IF(AND(YEAR(AprSun1+22)=Year,MONTH(AprSun1+22)=4),AprSun1+22, "")</f>
        <v>47231</v>
      </c>
      <c r="L8" s="8">
        <f>IF(AND(YEAR(AprSun1+23)=Year,MONTH(AprSun1+23)=4),AprSun1+23, "")</f>
        <v>47232</v>
      </c>
      <c r="M8" s="8">
        <f>IF(AND(YEAR(AprSun1+24)=Year,MONTH(AprSun1+24)=4),AprSun1+24, "")</f>
        <v>47233</v>
      </c>
      <c r="N8" s="8">
        <f>IF(AND(YEAR(AprSun1+25)=Year,MONTH(AprSun1+25)=4),AprSun1+25, "")</f>
        <v>47234</v>
      </c>
      <c r="O8" s="8">
        <f>IF(AND(YEAR(AprSun1+26)=Year,MONTH(AprSun1+26)=4),AprSun1+26, "")</f>
        <v>47235</v>
      </c>
      <c r="P8" s="7">
        <f>IF(AND(YEAR(AprSun1+27)=Year,MONTH(AprSun1+27)=4),AprSun1+27, "")</f>
        <v>47236</v>
      </c>
      <c r="Q8" s="4"/>
      <c r="R8" s="6">
        <f>IF(AND(YEAR(JulSun1+21)=Year,MONTH(JulSun1+21)=7),JulSun1+21, "")</f>
        <v>47321</v>
      </c>
      <c r="S8" s="3">
        <f>IF(AND(YEAR(JulSun1+22)=Year,MONTH(JulSun1+22)=7),JulSun1+22, "")</f>
        <v>47322</v>
      </c>
      <c r="T8" s="3">
        <f>IF(AND(YEAR(JulSun1+23)=Year,MONTH(JulSun1+23)=7),JulSun1+23, "")</f>
        <v>47323</v>
      </c>
      <c r="U8" s="3">
        <f>IF(AND(YEAR(JulSun1+24)=Year,MONTH(JulSun1+24)=7),JulSun1+24, "")</f>
        <v>47324</v>
      </c>
      <c r="V8" s="2">
        <f>IF(AND(YEAR(JulSun1+25)=Year,MONTH(JulSun1+25)=7),JulSun1+25, "")</f>
        <v>47325</v>
      </c>
      <c r="W8" s="3">
        <f>IF(AND(YEAR(JulSun1+26)=Year,MONTH(JulSun1+26)=7),JulSun1+26, "")</f>
        <v>47326</v>
      </c>
      <c r="X8" s="3">
        <f>IF(AND(YEAR(JulSun1+27)=Year,MONTH(JulSun1+27)=7),JulSun1+27, "")</f>
        <v>47327</v>
      </c>
      <c r="Y8" s="4"/>
      <c r="Z8" s="8">
        <f>IF(AND(YEAR(OctSun1+21)=Year,MONTH(OctSun1+21)=10),OctSun1+21, "")</f>
        <v>47412</v>
      </c>
      <c r="AA8" s="8">
        <f>IF(AND(YEAR(OctSun1+22)=Year,MONTH(OctSun1+22)=10),OctSun1+22, "")</f>
        <v>47413</v>
      </c>
      <c r="AB8" s="8">
        <f>IF(AND(YEAR(OctSun1+23)=Year,MONTH(OctSun1+23)=10),OctSun1+23, "")</f>
        <v>47414</v>
      </c>
      <c r="AC8" s="8">
        <f>IF(AND(YEAR(OctSun1+24)=Year,MONTH(OctSun1+24)=10),OctSun1+24, "")</f>
        <v>47415</v>
      </c>
      <c r="AD8" s="8">
        <f>IF(AND(YEAR(OctSun1+25)=Year,MONTH(OctSun1+25)=10),OctSun1+25, "")</f>
        <v>47416</v>
      </c>
      <c r="AE8" s="8">
        <f>IF(AND(YEAR(OctSun1+26)=Year,MONTH(OctSun1+26)=10),OctSun1+26, "")</f>
        <v>47417</v>
      </c>
      <c r="AF8" s="7">
        <f>IF(AND(YEAR(OctSun1+27)=Year,MONTH(OctSun1+27)=10),OctSun1+27, "")</f>
        <v>47418</v>
      </c>
    </row>
    <row r="9" spans="1:32" ht="18" customHeight="1" x14ac:dyDescent="0.25">
      <c r="B9" s="8">
        <f>IF(AND(YEAR(JanSun1+28)=Year,MONTH(JanSun1+28)=1),JanSun1+28, "")</f>
        <v>47146</v>
      </c>
      <c r="C9" s="8">
        <f>IF(AND(YEAR(JanSun1+29)=Year,MONTH(JanSun1+29)=1),JanSun1+29, "")</f>
        <v>47147</v>
      </c>
      <c r="D9" s="8">
        <f>IF(AND(YEAR(JanSun1+30)=Year,MONTH(JanSun1+30)=1),JanSun1+30, "")</f>
        <v>47148</v>
      </c>
      <c r="E9" s="8">
        <f>IF(AND(YEAR(JanSun1+31)=Year,MONTH(JanSun1+31)=1),JanSun1+31, "")</f>
        <v>47149</v>
      </c>
      <c r="F9" s="3" t="str">
        <f>IF(AND(YEAR(JanSun1+32)=Year,MONTH(JanSun1+32)=1),JanSun1+32, "")</f>
        <v/>
      </c>
      <c r="G9" s="3" t="str">
        <f>IF(AND(YEAR(JanSun1+33)=Year,MONTH(JanSun1+33)=1),JanSun1+33, "")</f>
        <v/>
      </c>
      <c r="H9" s="3" t="str">
        <f>IF(AND(YEAR(JanSun1+34)=Year,MONTH(JanSun1+34)=1),JanSun1+34, "")</f>
        <v/>
      </c>
      <c r="I9" s="4"/>
      <c r="J9" s="6">
        <f>IF(AND(YEAR(AprSun1+28)=Year,MONTH(AprSun1+28)=4),AprSun1+28, "")</f>
        <v>47237</v>
      </c>
      <c r="K9" s="3">
        <f>IF(AND(YEAR(AprSun1+29)=Year,MONTH(AprSun1+29)=4),AprSun1+29, "")</f>
        <v>47238</v>
      </c>
      <c r="L9" s="3" t="str">
        <f>IF(AND(YEAR(AprSun1+30)=Year,MONTH(AprSun1+30)=4),AprSun1+30, "")</f>
        <v/>
      </c>
      <c r="M9" s="3" t="str">
        <f>IF(AND(YEAR(AprSun1+31)=Year,MONTH(AprSun1+31)=4),AprSun1+31, "")</f>
        <v/>
      </c>
      <c r="N9" s="3" t="str">
        <f>IF(AND(YEAR(AprSun1+32)=Year,MONTH(AprSun1+32)=4),AprSun1+32, "")</f>
        <v/>
      </c>
      <c r="O9" s="3" t="str">
        <f>IF(AND(YEAR(AprSun1+33)=Year,MONTH(AprSun1+33)=4),AprSun1+33, "")</f>
        <v/>
      </c>
      <c r="P9" s="3" t="str">
        <f>IF(AND(YEAR(AprSun1+34)=Year,MONTH(AprSun1+34)=4),AprSun1+34, "")</f>
        <v/>
      </c>
      <c r="Q9" s="4"/>
      <c r="R9" s="3">
        <f>IF(AND(YEAR(JulSun1+28)=Year,MONTH(JulSun1+28)=7),JulSun1+28, "")</f>
        <v>47328</v>
      </c>
      <c r="S9" s="3">
        <f>IF(AND(YEAR(JulSun1+29)=Year,MONTH(JulSun1+29)=7),JulSun1+29, "")</f>
        <v>47329</v>
      </c>
      <c r="T9" s="3">
        <f>IF(AND(YEAR(JulSun1+30)=Year,MONTH(JulSun1+30)=7),JulSun1+30, "")</f>
        <v>47330</v>
      </c>
      <c r="U9" s="3" t="str">
        <f>IF(AND(YEAR(JulSun1+31)=Year,MONTH(JulSun1+31)=7),JulSun1+31, "")</f>
        <v/>
      </c>
      <c r="V9" s="3" t="str">
        <f>IF(AND(YEAR(JulSun1+32)=Year,MONTH(JulSun1+32)=7),JulSun1+32, "")</f>
        <v/>
      </c>
      <c r="W9" s="3" t="str">
        <f>IF(AND(YEAR(JulSun1+33)=Year,MONTH(JulSun1+33)=7),JulSun1+33, "")</f>
        <v/>
      </c>
      <c r="X9" s="3" t="str">
        <f>IF(AND(YEAR(JulSun1+34)=Year,MONTH(JulSun1+34)=7),JulSun1+34, "")</f>
        <v/>
      </c>
      <c r="Y9" s="4"/>
      <c r="Z9" s="6">
        <f>IF(AND(YEAR(OctSun1+28)=Year,MONTH(OctSun1+28)=10),OctSun1+28, "")</f>
        <v>47419</v>
      </c>
      <c r="AA9" s="3">
        <f>IF(AND(YEAR(OctSun1+29)=Year,MONTH(OctSun1+29)=10),OctSun1+29, "")</f>
        <v>47420</v>
      </c>
      <c r="AB9" s="3">
        <f>IF(AND(YEAR(OctSun1+30)=Year,MONTH(OctSun1+30)=10),OctSun1+30, "")</f>
        <v>47421</v>
      </c>
      <c r="AC9" s="3">
        <f>IF(AND(YEAR(OctSun1+31)=Year,MONTH(OctSun1+31)=10),OctSun1+31, "")</f>
        <v>47422</v>
      </c>
      <c r="AD9" s="3" t="str">
        <f>IF(AND(YEAR(OctSun1+32)=Year,MONTH(OctSun1+32)=10),OctSun1+32, "")</f>
        <v/>
      </c>
      <c r="AE9" s="3" t="str">
        <f>IF(AND(YEAR(OctSun1+33)=Year,MONTH(OctSun1+33)=10),OctSun1+33, "")</f>
        <v/>
      </c>
      <c r="AF9" s="3" t="str">
        <f>IF(AND(YEAR(OctSun1+34)=Year,MONTH(OctSun1+34)=10),OctSun1+34, "")</f>
        <v/>
      </c>
    </row>
    <row r="10" spans="1:32" ht="18" customHeight="1" x14ac:dyDescent="0.25">
      <c r="B10" s="3" t="str">
        <f>IF(AND(YEAR(JanSun1+35)=Year,MONTH(JanSun1+35)=1),JanSun1+35, "")</f>
        <v/>
      </c>
      <c r="C10" s="3" t="str">
        <f>IF(AND(YEAR(JanSun1+36)=Year,MONTH(JanSun1+36)=1),JanSun1+36, "")</f>
        <v/>
      </c>
      <c r="D10" s="3" t="str">
        <f>IF(AND(YEAR(JanSun1+37)=Year,MONTH(JanSun1+37)=1),JanSun1+37, "")</f>
        <v/>
      </c>
      <c r="E10" s="3" t="str">
        <f>IF(AND(YEAR(JanSun1+38)=Year,MONTH(JanSun1+38)=1),JanSun1+38, "")</f>
        <v/>
      </c>
      <c r="F10" s="3" t="str">
        <f>IF(AND(YEAR(JanSun1+39)=Year,MONTH(JanSun1+39)=1),JanSun1+39, "")</f>
        <v/>
      </c>
      <c r="G10" s="3" t="str">
        <f>IF(AND(YEAR(JanSun1+40)=Year,MONTH(JanSun1+40)=1),JanSun1+40, "")</f>
        <v/>
      </c>
      <c r="H10" s="3" t="str">
        <f>IF(AND(YEAR(JanSun1+41)=Year,MONTH(JanSun1+41)=1),JanSun1+41, "")</f>
        <v/>
      </c>
      <c r="I10" s="4"/>
      <c r="J10" s="3" t="str">
        <f>IF(AND(YEAR(AprSun1+35)=Year,MONTH(AprSun1+35)=4),AprSun1+35, "")</f>
        <v/>
      </c>
      <c r="K10" s="3" t="str">
        <f>IF(AND(YEAR(AprSun1+36)=Year,MONTH(AprSun1+36)=4),AprSun1+36, "")</f>
        <v/>
      </c>
      <c r="L10" s="3" t="str">
        <f>IF(AND(YEAR(AprSun1+37)=Year,MONTH(AprSun1+37)=4),AprSun1+37, "")</f>
        <v/>
      </c>
      <c r="M10" s="3" t="str">
        <f>IF(AND(YEAR(AprSun1+38)=Year,MONTH(AprSun1+38)=4),AprSun1+38, "")</f>
        <v/>
      </c>
      <c r="N10" s="3" t="str">
        <f>IF(AND(YEAR(AprSun1+39)=Year,MONTH(AprSun1+39)=4),AprSun1+39, "")</f>
        <v/>
      </c>
      <c r="O10" s="3" t="str">
        <f>IF(AND(YEAR(AprSun1+40)=Year,MONTH(AprSun1+40)=4),AprSun1+40, "")</f>
        <v/>
      </c>
      <c r="P10" s="3" t="str">
        <f>IF(AND(YEAR(AprSun1+41)=Year,MONTH(AprSun1+41)=4),AprSun1+41, "")</f>
        <v/>
      </c>
      <c r="Q10" s="4"/>
      <c r="R10" s="3" t="str">
        <f>IF(AND(YEAR(JulSun1+35)=Year,MONTH(JulSun1+35)=7),JulSun1+35, "")</f>
        <v/>
      </c>
      <c r="S10" s="3" t="str">
        <f>IF(AND(YEAR(JulSun1+36)=Year,MONTH(JulSun1+36)=7),JulSun1+36, "")</f>
        <v/>
      </c>
      <c r="T10" s="3" t="str">
        <f>IF(AND(YEAR(JulSun1+37)=Year,MONTH(JulSun1+37)=7),JulSun1+37, "")</f>
        <v/>
      </c>
      <c r="U10" s="3" t="str">
        <f>IF(AND(YEAR(JulSun1+38)=Year,MONTH(JulSun1+38)=7),JulSun1+38, "")</f>
        <v/>
      </c>
      <c r="V10" s="3" t="str">
        <f>IF(AND(YEAR(JulSun1+39)=Year,MONTH(JulSun1+39)=7),JulSun1+39, "")</f>
        <v/>
      </c>
      <c r="W10" s="3" t="str">
        <f>IF(AND(YEAR(JulSun1+40)=Year,MONTH(JulSun1+40)=7),JulSun1+40, "")</f>
        <v/>
      </c>
      <c r="X10" s="3" t="str">
        <f>IF(AND(YEAR(JulSun1+41)=Year,MONTH(JulSun1+41)=7),JulSun1+41, "")</f>
        <v/>
      </c>
      <c r="Y10" s="4"/>
      <c r="Z10" s="3" t="str">
        <f>IF(AND(YEAR(OctSun1+35)=Year,MONTH(OctSun1+35)=10),OctSun1+35, "")</f>
        <v/>
      </c>
      <c r="AA10" s="3" t="str">
        <f>IF(AND(YEAR(OctSun1+36)=Year,MONTH(OctSun1+36)=10),OctSun1+36, "")</f>
        <v/>
      </c>
      <c r="AB10" s="3" t="str">
        <f>IF(AND(YEAR(OctSun1+37)=Year,MONTH(OctSun1+37)=10),OctSun1+37, "")</f>
        <v/>
      </c>
      <c r="AC10" s="3" t="str">
        <f>IF(AND(YEAR(OctSun1+38)=Year,MONTH(OctSun1+38)=10),OctSun1+38, "")</f>
        <v/>
      </c>
      <c r="AD10" s="3" t="str">
        <f>IF(AND(YEAR(OctSun1+39)=Year,MONTH(OctSun1+39)=10),OctSun1+39, "")</f>
        <v/>
      </c>
      <c r="AE10" s="3" t="str">
        <f>IF(AND(YEAR(OctSun1+40)=Year,MONTH(OctSun1+40)=10),OctSun1+40, "")</f>
        <v/>
      </c>
      <c r="AF10" s="3" t="str">
        <f>IF(AND(YEAR(OctSun1+41)=Year,MONTH(OctSun1+41)=10),OctSun1+41, "")</f>
        <v/>
      </c>
    </row>
    <row r="11" spans="1:32" ht="18" customHeight="1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8" customHeight="1" x14ac:dyDescent="0.25">
      <c r="B12" s="32" t="s">
        <v>1</v>
      </c>
      <c r="C12" s="32"/>
      <c r="D12" s="32"/>
      <c r="E12" s="32"/>
      <c r="F12" s="32"/>
      <c r="G12" s="32"/>
      <c r="H12" s="32"/>
      <c r="I12" s="4"/>
      <c r="J12" s="32" t="s">
        <v>4</v>
      </c>
      <c r="K12" s="32"/>
      <c r="L12" s="32"/>
      <c r="M12" s="32"/>
      <c r="N12" s="32"/>
      <c r="O12" s="32"/>
      <c r="P12" s="32"/>
      <c r="Q12" s="4"/>
      <c r="R12" s="32" t="s">
        <v>9</v>
      </c>
      <c r="S12" s="32"/>
      <c r="T12" s="32"/>
      <c r="U12" s="32"/>
      <c r="V12" s="32"/>
      <c r="W12" s="32"/>
      <c r="X12" s="32"/>
      <c r="Y12" s="4"/>
      <c r="Z12" s="32" t="s">
        <v>10</v>
      </c>
      <c r="AA12" s="32"/>
      <c r="AB12" s="32"/>
      <c r="AC12" s="32"/>
      <c r="AD12" s="32"/>
      <c r="AE12" s="32"/>
      <c r="AF12" s="32"/>
    </row>
    <row r="13" spans="1:32" ht="18" customHeight="1" x14ac:dyDescent="0.25">
      <c r="B13" s="5" t="s">
        <v>12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4"/>
      <c r="J13" s="5" t="s">
        <v>12</v>
      </c>
      <c r="K13" s="5" t="s">
        <v>13</v>
      </c>
      <c r="L13" s="5" t="s">
        <v>14</v>
      </c>
      <c r="M13" s="5" t="s">
        <v>15</v>
      </c>
      <c r="N13" s="5" t="s">
        <v>16</v>
      </c>
      <c r="O13" s="5" t="s">
        <v>17</v>
      </c>
      <c r="P13" s="5" t="s">
        <v>18</v>
      </c>
      <c r="Q13" s="4"/>
      <c r="R13" s="5" t="s">
        <v>12</v>
      </c>
      <c r="S13" s="5" t="s">
        <v>13</v>
      </c>
      <c r="T13" s="5" t="s">
        <v>14</v>
      </c>
      <c r="U13" s="5" t="s">
        <v>15</v>
      </c>
      <c r="V13" s="5" t="s">
        <v>16</v>
      </c>
      <c r="W13" s="5" t="s">
        <v>17</v>
      </c>
      <c r="X13" s="5" t="s">
        <v>18</v>
      </c>
      <c r="Y13" s="4"/>
      <c r="Z13" s="5" t="s">
        <v>12</v>
      </c>
      <c r="AA13" s="5" t="s">
        <v>13</v>
      </c>
      <c r="AB13" s="5" t="s">
        <v>14</v>
      </c>
      <c r="AC13" s="5" t="s">
        <v>15</v>
      </c>
      <c r="AD13" s="5" t="s">
        <v>16</v>
      </c>
      <c r="AE13" s="5" t="s">
        <v>17</v>
      </c>
      <c r="AF13" s="5" t="s">
        <v>18</v>
      </c>
    </row>
    <row r="14" spans="1:32" ht="18" customHeight="1" x14ac:dyDescent="0.25">
      <c r="B14" s="3" t="str">
        <f>IF(AND(YEAR(FebSun1)=Year,MONTH(FebSun1)=2),FebSun1, "")</f>
        <v/>
      </c>
      <c r="C14" s="3" t="str">
        <f>IF(AND(YEAR(FebSun1+1)=Year,MONTH(FebSun1+1)=2),FebSun1+1, "")</f>
        <v/>
      </c>
      <c r="D14" s="3" t="str">
        <f>IF(AND(YEAR(FebSun1+2)=Year,MONTH(FebSun1+2)=2),FebSun1+2, "")</f>
        <v/>
      </c>
      <c r="E14" s="3" t="str">
        <f>IF(AND(YEAR(FebSun1+3)=Year,MONTH(FebSun1+3)=2),FebSun1+3, "")</f>
        <v/>
      </c>
      <c r="F14" s="8">
        <f>IF(AND(YEAR(FebSun1+4)=Year,MONTH(FebSun1+4)=2),FebSun1+4, "")</f>
        <v>47150</v>
      </c>
      <c r="G14" s="8">
        <f>IF(AND(YEAR(FebSun1+5)=Year,MONTH(FebSun1+5)=2),FebSun1+5, "")</f>
        <v>47151</v>
      </c>
      <c r="H14" s="7">
        <f>IF(AND(YEAR(FebSun1+6)=Year,MONTH(FebSun1+6)=2),FebSun1+6, "")</f>
        <v>47152</v>
      </c>
      <c r="I14" s="4"/>
      <c r="J14" s="3" t="str">
        <f>IF(AND(YEAR(MaySun1)=Year,MONTH(MaySun1)=5),MaySun1, "")</f>
        <v/>
      </c>
      <c r="K14" s="3" t="str">
        <f>IF(AND(YEAR(MaySun1+1)=Year,MONTH(MaySun1+1)=5),MaySun1+1, "")</f>
        <v/>
      </c>
      <c r="L14" s="3">
        <f>IF(AND(YEAR(MaySun1+2)=Year,MONTH(MaySun1+2)=5),MaySun1+2, "")</f>
        <v>47239</v>
      </c>
      <c r="M14" s="3">
        <f>IF(AND(YEAR(MaySun1+3)=Year,MONTH(MaySun1+3)=5),MaySun1+3, "")</f>
        <v>47240</v>
      </c>
      <c r="N14" s="2">
        <f>IF(AND(YEAR(MaySun1+4)=Year,MONTH(MaySun1+4)=5),MaySun1+4, "")</f>
        <v>47241</v>
      </c>
      <c r="O14" s="3">
        <f>IF(AND(YEAR(MaySun1+5)=Year,MONTH(MaySun1+5)=5),MaySun1+5, "")</f>
        <v>47242</v>
      </c>
      <c r="P14" s="3">
        <f>IF(AND(YEAR(MaySun1+6)=Year,MONTH(MaySun1+6)=5),MaySun1+6, "")</f>
        <v>47243</v>
      </c>
      <c r="Q14" s="4"/>
      <c r="R14" s="3" t="str">
        <f>IF(AND(YEAR(AugSun1)=Year,MONTH(AugSun1)=8),AugSun1, "")</f>
        <v/>
      </c>
      <c r="S14" s="3" t="str">
        <f>IF(AND(YEAR(AugSun1+1)=Year,MONTH(AugSun1+1)=8),AugSun1+1, "")</f>
        <v/>
      </c>
      <c r="T14" s="3" t="str">
        <f>IF(AND(YEAR(AugSun1+2)=Year,MONTH(AugSun1+2)=8),AugSun1+2, "")</f>
        <v/>
      </c>
      <c r="U14" s="3">
        <f>IF(AND(YEAR(AugSun1+3)=Year,MONTH(AugSun1+3)=8),AugSun1+3, "")</f>
        <v>47331</v>
      </c>
      <c r="V14" s="3">
        <f>IF(AND(YEAR(AugSun1+4)=Year,MONTH(AugSun1+4)=8),AugSun1+4, "")</f>
        <v>47332</v>
      </c>
      <c r="W14" s="3">
        <f>IF(AND(YEAR(AugSun1+5)=Year,MONTH(AugSun1+5)=8),AugSun1+5, "")</f>
        <v>47333</v>
      </c>
      <c r="X14" s="7">
        <f>IF(AND(YEAR(AugSun1+6)=Year,MONTH(AugSun1+6)=8),AugSun1+6, "")</f>
        <v>47334</v>
      </c>
      <c r="Y14" s="4"/>
      <c r="Z14" s="3" t="str">
        <f>IF(AND(YEAR(NovSun1)=Year,MONTH(NovSun1)=11),NovSun1, "")</f>
        <v/>
      </c>
      <c r="AA14" s="3" t="str">
        <f>IF(AND(YEAR(NovSun1+1)=Year,MONTH(NovSun1+1)=11),NovSun1+1, "")</f>
        <v/>
      </c>
      <c r="AB14" s="3" t="str">
        <f>IF(AND(YEAR(NovSun1+2)=Year,MONTH(NovSun1+2)=11),NovSun1+2, "")</f>
        <v/>
      </c>
      <c r="AC14" s="3" t="str">
        <f>IF(AND(YEAR(NovSun1+3)=Year,MONTH(NovSun1+3)=11),NovSun1+3, "")</f>
        <v/>
      </c>
      <c r="AD14" s="2">
        <f>IF(AND(YEAR(NovSun1+4)=Year,MONTH(NovSun1+4)=11),NovSun1+4, "")</f>
        <v>47423</v>
      </c>
      <c r="AE14" s="3">
        <f>IF(AND(YEAR(NovSun1+5)=Year,MONTH(NovSun1+5)=11),NovSun1+5, "")</f>
        <v>47424</v>
      </c>
      <c r="AF14" s="3">
        <f>IF(AND(YEAR(NovSun1+6)=Year,MONTH(NovSun1+6)=11),NovSun1+6, "")</f>
        <v>47425</v>
      </c>
    </row>
    <row r="15" spans="1:32" ht="18" customHeight="1" x14ac:dyDescent="0.25">
      <c r="B15" s="6">
        <f>IF(AND(YEAR(FebSun1+7)=Year,MONTH(FebSun1+7)=2),FebSun1+7, "")</f>
        <v>47153</v>
      </c>
      <c r="C15" s="3">
        <f>IF(AND(YEAR(FebSun1+8)=Year,MONTH(FebSun1+8)=2),FebSun1+8, "")</f>
        <v>47154</v>
      </c>
      <c r="D15" s="3">
        <f>IF(AND(YEAR(FebSun1+9)=Year,MONTH(FebSun1+9)=2),FebSun1+9, "")</f>
        <v>47155</v>
      </c>
      <c r="E15" s="3">
        <f>IF(AND(YEAR(FebSun1+10)=Year,MONTH(FebSun1+10)=2),FebSun1+10, "")</f>
        <v>47156</v>
      </c>
      <c r="F15" s="2">
        <f>IF(AND(YEAR(FebSun1+11)=Year,MONTH(FebSun1+11)=2),FebSun1+11, "")</f>
        <v>47157</v>
      </c>
      <c r="G15" s="3">
        <f>IF(AND(YEAR(FebSun1+12)=Year,MONTH(FebSun1+12)=2),FebSun1+12, "")</f>
        <v>47158</v>
      </c>
      <c r="H15" s="3">
        <f>IF(AND(YEAR(FebSun1+13)=Year,MONTH(FebSun1+13)=2),FebSun1+13, "")</f>
        <v>47159</v>
      </c>
      <c r="I15" s="4"/>
      <c r="J15" s="3">
        <f>IF(AND(YEAR(MaySun1+7)=Year,MONTH(MaySun1+7)=5),MaySun1+7, "")</f>
        <v>47244</v>
      </c>
      <c r="K15" s="3">
        <f>IF(AND(YEAR(MaySun1+8)=Year,MONTH(MaySun1+8)=5),MaySun1+8, "")</f>
        <v>47245</v>
      </c>
      <c r="L15" s="3">
        <f>IF(AND(YEAR(MaySun1+9)=Year,MONTH(MaySun1+9)=5),MaySun1+9, "")</f>
        <v>47246</v>
      </c>
      <c r="M15" s="3">
        <f>IF(AND(YEAR(MaySun1+10)=Year,MONTH(MaySun1+10)=5),MaySun1+10, "")</f>
        <v>47247</v>
      </c>
      <c r="N15" s="3">
        <f>IF(AND(YEAR(MaySun1+11)=Year,MONTH(MaySun1+11)=5),MaySun1+11, "")</f>
        <v>47248</v>
      </c>
      <c r="O15" s="3">
        <f>IF(AND(YEAR(MaySun1+12)=Year,MONTH(MaySun1+12)=5),MaySun1+12, "")</f>
        <v>47249</v>
      </c>
      <c r="P15" s="7">
        <f>IF(AND(YEAR(MaySun1+13)=Year,MONTH(MaySun1+13)=5),MaySun1+13, "")</f>
        <v>47250</v>
      </c>
      <c r="Q15" s="4"/>
      <c r="R15" s="6">
        <f>IF(AND(YEAR(AugSun1+7)=Year,MONTH(AugSun1+7)=8),AugSun1+7, "")</f>
        <v>47335</v>
      </c>
      <c r="S15" s="8">
        <f>IF(AND(YEAR(AugSun1+8)=Year,MONTH(AugSun1+8)=8),AugSun1+8, "")</f>
        <v>47336</v>
      </c>
      <c r="T15" s="8">
        <f>IF(AND(YEAR(AugSun1+9)=Year,MONTH(AugSun1+9)=8),AugSun1+9, "")</f>
        <v>47337</v>
      </c>
      <c r="U15" s="8">
        <f>IF(AND(YEAR(AugSun1+10)=Year,MONTH(AugSun1+10)=8),AugSun1+10, "")</f>
        <v>47338</v>
      </c>
      <c r="V15" s="2">
        <f>IF(AND(YEAR(AugSun1+11)=Year,MONTH(AugSun1+11)=8),AugSun1+11, "")</f>
        <v>47339</v>
      </c>
      <c r="W15" s="8">
        <f>IF(AND(YEAR(AugSun1+12)=Year,MONTH(AugSun1+12)=8),AugSun1+12, "")</f>
        <v>47340</v>
      </c>
      <c r="X15" s="8">
        <f>IF(AND(YEAR(AugSun1+13)=Year,MONTH(AugSun1+13)=8),AugSun1+13, "")</f>
        <v>47341</v>
      </c>
      <c r="Y15" s="4"/>
      <c r="Z15" s="3">
        <f>IF(AND(YEAR(NovSun1+7)=Year,MONTH(NovSun1+7)=11),NovSun1+7, "")</f>
        <v>47426</v>
      </c>
      <c r="AA15" s="3">
        <f>IF(AND(YEAR(NovSun1+8)=Year,MONTH(NovSun1+8)=11),NovSun1+8, "")</f>
        <v>47427</v>
      </c>
      <c r="AB15" s="3">
        <f>IF(AND(YEAR(NovSun1+9)=Year,MONTH(NovSun1+9)=11),NovSun1+9, "")</f>
        <v>47428</v>
      </c>
      <c r="AC15" s="3">
        <f>IF(AND(YEAR(NovSun1+10)=Year,MONTH(NovSun1+10)=11),NovSun1+10, "")</f>
        <v>47429</v>
      </c>
      <c r="AD15" s="3">
        <f>IF(AND(YEAR(NovSun1+11)=Year,MONTH(NovSun1+11)=11),NovSun1+11, "")</f>
        <v>47430</v>
      </c>
      <c r="AE15" s="3">
        <f>IF(AND(YEAR(NovSun1+12)=Year,MONTH(NovSun1+12)=11),NovSun1+12, "")</f>
        <v>47431</v>
      </c>
      <c r="AF15" s="7">
        <f>IF(AND(YEAR(NovSun1+13)=Year,MONTH(NovSun1+13)=11),NovSun1+13, "")</f>
        <v>47432</v>
      </c>
    </row>
    <row r="16" spans="1:32" ht="18" customHeight="1" x14ac:dyDescent="0.25">
      <c r="B16" s="3">
        <f>IF(AND(YEAR(FebSun1+14)=Year,MONTH(FebSun1+14)=2),FebSun1+14, "")</f>
        <v>47160</v>
      </c>
      <c r="C16" s="3">
        <f>IF(AND(YEAR(FebSun1+15)=Year,MONTH(FebSun1+15)=2),FebSun1+15, "")</f>
        <v>47161</v>
      </c>
      <c r="D16" s="3">
        <f>IF(AND(YEAR(FebSun1+16)=Year,MONTH(FebSun1+16)=2),FebSun1+16, "")</f>
        <v>47162</v>
      </c>
      <c r="E16" s="3">
        <f>IF(AND(YEAR(FebSun1+17)=Year,MONTH(FebSun1+17)=2),FebSun1+17, "")</f>
        <v>47163</v>
      </c>
      <c r="F16" s="3">
        <f>IF(AND(YEAR(FebSun1+18)=Year,MONTH(FebSun1+18)=2),FebSun1+18, "")</f>
        <v>47164</v>
      </c>
      <c r="G16" s="3">
        <f>IF(AND(YEAR(FebSun1+19)=Year,MONTH(FebSun1+19)=2),FebSun1+19, "")</f>
        <v>47165</v>
      </c>
      <c r="H16" s="7">
        <f>IF(AND(YEAR(FebSun1+20)=Year,MONTH(FebSun1+20)=2),FebSun1+20, "")</f>
        <v>47166</v>
      </c>
      <c r="I16" s="4"/>
      <c r="J16" s="6">
        <f>IF(AND(YEAR(MaySun1+14)=Year,MONTH(MaySun1+14)=5),MaySun1+14, "")</f>
        <v>47251</v>
      </c>
      <c r="K16" s="8">
        <f>IF(AND(YEAR(MaySun1+15)=Year,MONTH(MaySun1+15)=5),MaySun1+15, "")</f>
        <v>47252</v>
      </c>
      <c r="L16" s="8">
        <f>IF(AND(YEAR(MaySun1+16)=Year,MONTH(MaySun1+16)=5),MaySun1+16, "")</f>
        <v>47253</v>
      </c>
      <c r="M16" s="8">
        <f>IF(AND(YEAR(MaySun1+17)=Year,MONTH(MaySun1+17)=5),MaySun1+17, "")</f>
        <v>47254</v>
      </c>
      <c r="N16" s="2">
        <f>IF(AND(YEAR(MaySun1+18)=Year,MONTH(MaySun1+18)=5),MaySun1+18, "")</f>
        <v>47255</v>
      </c>
      <c r="O16" s="8">
        <f>IF(AND(YEAR(MaySun1+19)=Year,MONTH(MaySun1+19)=5),MaySun1+19, "")</f>
        <v>47256</v>
      </c>
      <c r="P16" s="8">
        <f>IF(AND(YEAR(MaySun1+20)=Year,MONTH(MaySun1+20)=5),MaySun1+20, "")</f>
        <v>47257</v>
      </c>
      <c r="Q16" s="4"/>
      <c r="R16" s="8">
        <f>IF(AND(YEAR(AugSun1+14)=Year,MONTH(AugSun1+14)=8),AugSun1+14, "")</f>
        <v>47342</v>
      </c>
      <c r="S16" s="8">
        <f>IF(AND(YEAR(AugSun1+15)=Year,MONTH(AugSun1+15)=8),AugSun1+15, "")</f>
        <v>47343</v>
      </c>
      <c r="T16" s="8">
        <f>IF(AND(YEAR(AugSun1+16)=Year,MONTH(AugSun1+16)=8),AugSun1+16, "")</f>
        <v>47344</v>
      </c>
      <c r="U16" s="8">
        <f>IF(AND(YEAR(AugSun1+17)=Year,MONTH(AugSun1+17)=8),AugSun1+17, "")</f>
        <v>47345</v>
      </c>
      <c r="V16" s="8">
        <f>IF(AND(YEAR(AugSun1+18)=Year,MONTH(AugSun1+18)=8),AugSun1+18, "")</f>
        <v>47346</v>
      </c>
      <c r="W16" s="8">
        <f>IF(AND(YEAR(AugSun1+19)=Year,MONTH(AugSun1+19)=8),AugSun1+19, "")</f>
        <v>47347</v>
      </c>
      <c r="X16" s="7">
        <f>IF(AND(YEAR(AugSun1+20)=Year,MONTH(AugSun1+20)=8),AugSun1+20, "")</f>
        <v>47348</v>
      </c>
      <c r="Y16" s="4"/>
      <c r="Z16" s="6">
        <f>IF(AND(YEAR(NovSun1+14)=Year,MONTH(NovSun1+14)=11),NovSun1+14, "")</f>
        <v>47433</v>
      </c>
      <c r="AA16" s="8">
        <f>IF(AND(YEAR(NovSun1+15)=Year,MONTH(NovSun1+15)=11),NovSun1+15, "")</f>
        <v>47434</v>
      </c>
      <c r="AB16" s="8">
        <f>IF(AND(YEAR(NovSun1+16)=Year,MONTH(NovSun1+16)=11),NovSun1+16, "")</f>
        <v>47435</v>
      </c>
      <c r="AC16" s="8">
        <f>IF(AND(YEAR(NovSun1+17)=Year,MONTH(NovSun1+17)=11),NovSun1+17, "")</f>
        <v>47436</v>
      </c>
      <c r="AD16" s="18">
        <f>IF(AND(YEAR(NovSun1+18)=Year,MONTH(NovSun1+18)=11),NovSun1+18, "")</f>
        <v>47437</v>
      </c>
      <c r="AE16" s="8">
        <f>IF(AND(YEAR(NovSun1+19)=Year,MONTH(NovSun1+19)=11),NovSun1+19, "")</f>
        <v>47438</v>
      </c>
      <c r="AF16" s="8">
        <f>IF(AND(YEAR(NovSun1+20)=Year,MONTH(NovSun1+20)=11),NovSun1+20, "")</f>
        <v>47439</v>
      </c>
    </row>
    <row r="17" spans="2:32" ht="18" customHeight="1" x14ac:dyDescent="0.25">
      <c r="B17" s="6">
        <f>IF(AND(YEAR(FebSun1+21)=Year,MONTH(FebSun1+21)=2),FebSun1+21, "")</f>
        <v>47167</v>
      </c>
      <c r="C17" s="8">
        <f>IF(AND(YEAR(FebSun1+22)=Year,MONTH(FebSun1+22)=2),FebSun1+22, "")</f>
        <v>47168</v>
      </c>
      <c r="D17" s="8">
        <f>IF(AND(YEAR(FebSun1+23)=Year,MONTH(FebSun1+23)=2),FebSun1+23, "")</f>
        <v>47169</v>
      </c>
      <c r="E17" s="8">
        <f>IF(AND(YEAR(FebSun1+24)=Year,MONTH(FebSun1+24)=2),FebSun1+24, "")</f>
        <v>47170</v>
      </c>
      <c r="F17" s="2">
        <f>IF(AND(YEAR(FebSun1+25)=Year,MONTH(FebSun1+25)=2),FebSun1+25, "")</f>
        <v>47171</v>
      </c>
      <c r="G17" s="8">
        <f>IF(AND(YEAR(FebSun1+26)=Year,MONTH(FebSun1+26)=2),FebSun1+26, "")</f>
        <v>47172</v>
      </c>
      <c r="H17" s="8">
        <f>IF(AND(YEAR(FebSun1+27)=Year,MONTH(FebSun1+27)=2),FebSun1+27, "")</f>
        <v>47173</v>
      </c>
      <c r="I17" s="4"/>
      <c r="J17" s="8">
        <f>IF(AND(YEAR(MaySun1+21)=Year,MONTH(MaySun1+21)=5),MaySun1+21, "")</f>
        <v>47258</v>
      </c>
      <c r="K17" s="8">
        <f>IF(AND(YEAR(MaySun1+22)=Year,MONTH(MaySun1+22)=5),MaySun1+22, "")</f>
        <v>47259</v>
      </c>
      <c r="L17" s="8">
        <f>IF(AND(YEAR(MaySun1+23)=Year,MONTH(MaySun1+23)=5),MaySun1+23, "")</f>
        <v>47260</v>
      </c>
      <c r="M17" s="8">
        <f>IF(AND(YEAR(MaySun1+24)=Year,MONTH(MaySun1+24)=5),MaySun1+24, "")</f>
        <v>47261</v>
      </c>
      <c r="N17" s="8">
        <f>IF(AND(YEAR(MaySun1+25)=Year,MONTH(MaySun1+25)=5),MaySun1+25, "")</f>
        <v>47262</v>
      </c>
      <c r="O17" s="8">
        <f>IF(AND(YEAR(MaySun1+26)=Year,MONTH(MaySun1+26)=5),MaySun1+26, "")</f>
        <v>47263</v>
      </c>
      <c r="P17" s="7">
        <f>IF(AND(YEAR(MaySun1+27)=Year,MONTH(MaySun1+27)=5),MaySun1+27, "")</f>
        <v>47264</v>
      </c>
      <c r="Q17" s="4"/>
      <c r="R17" s="6">
        <f>IF(AND(YEAR(AugSun1+21)=Year,MONTH(AugSun1+21)=8),AugSun1+21, "")</f>
        <v>47349</v>
      </c>
      <c r="S17" s="3">
        <f>IF(AND(YEAR(AugSun1+22)=Year,MONTH(AugSun1+22)=8),AugSun1+22, "")</f>
        <v>47350</v>
      </c>
      <c r="T17" s="3">
        <f>IF(AND(YEAR(AugSun1+23)=Year,MONTH(AugSun1+23)=8),AugSun1+23, "")</f>
        <v>47351</v>
      </c>
      <c r="U17" s="3">
        <f>IF(AND(YEAR(AugSun1+24)=Year,MONTH(AugSun1+24)=8),AugSun1+24, "")</f>
        <v>47352</v>
      </c>
      <c r="V17" s="2">
        <f>IF(AND(YEAR(AugSun1+25)=Year,MONTH(AugSun1+25)=8),AugSun1+25, "")</f>
        <v>47353</v>
      </c>
      <c r="W17" s="3">
        <f>IF(AND(YEAR(AugSun1+26)=Year,MONTH(AugSun1+26)=8),AugSun1+26, "")</f>
        <v>47354</v>
      </c>
      <c r="X17" s="3">
        <f>IF(AND(YEAR(AugSun1+27)=Year,MONTH(AugSun1+27)=8),AugSun1+27, "")</f>
        <v>47355</v>
      </c>
      <c r="Y17" s="4"/>
      <c r="Z17" s="8">
        <f>IF(AND(YEAR(NovSun1+21)=Year,MONTH(NovSun1+21)=11),NovSun1+21, "")</f>
        <v>47440</v>
      </c>
      <c r="AA17" s="8">
        <f>IF(AND(YEAR(NovSun1+22)=Year,MONTH(NovSun1+22)=11),NovSun1+22, "")</f>
        <v>47441</v>
      </c>
      <c r="AB17" s="8">
        <f>IF(AND(YEAR(NovSun1+23)=Year,MONTH(NovSun1+23)=11),NovSun1+23, "")</f>
        <v>47442</v>
      </c>
      <c r="AC17" s="47">
        <f>IF(AND(YEAR(NovSun1+24)=Year,MONTH(NovSun1+24)=11),NovSun1+24, "")</f>
        <v>47443</v>
      </c>
      <c r="AD17" s="16">
        <f>IF(AND(YEAR(NovSun1+25)=Year,MONTH(NovSun1+25)=11),NovSun1+25, "")</f>
        <v>47444</v>
      </c>
      <c r="AE17" s="10">
        <f>IF(AND(YEAR(NovSun1+26)=Year,MONTH(NovSun1+26)=11),NovSun1+26, "")</f>
        <v>47445</v>
      </c>
      <c r="AF17" s="7">
        <f>IF(AND(YEAR(NovSun1+27)=Year,MONTH(NovSun1+27)=11),NovSun1+27, "")</f>
        <v>47446</v>
      </c>
    </row>
    <row r="18" spans="2:32" ht="18" customHeight="1" x14ac:dyDescent="0.25">
      <c r="B18" s="8">
        <f>IF(AND(YEAR(FebSun1+28)=Year,MONTH(FebSun1+28)=2),FebSun1+28, "")</f>
        <v>47174</v>
      </c>
      <c r="C18" s="8">
        <f>IF(AND(YEAR(FebSun1+29)=Year,MONTH(FebSun1+29)=2),FebSun1+29, "")</f>
        <v>47175</v>
      </c>
      <c r="D18" s="8">
        <f>IF(AND(YEAR(FebSun1+30)=Year,MONTH(FebSun1+30)=2),FebSun1+30, "")</f>
        <v>47176</v>
      </c>
      <c r="E18" s="8">
        <f>IF(AND(YEAR(FebSun1+31)=Year,MONTH(FebSun1+31)=2),FebSun1+31, "")</f>
        <v>47177</v>
      </c>
      <c r="F18" s="3" t="str">
        <f>IF(AND(YEAR(FebSun1+32)=Year,MONTH(FebSun1+32)=2),FebSun1+32, "")</f>
        <v/>
      </c>
      <c r="G18" s="3" t="str">
        <f>IF(AND(YEAR(FebSun1+33)=Year,MONTH(FebSun1+33)=2),FebSun1+33, "")</f>
        <v/>
      </c>
      <c r="H18" s="3" t="str">
        <f>IF(AND(YEAR(FebSun1+34)=Year,MONTH(FebSun1+34)=2),FebSun1+34, "")</f>
        <v/>
      </c>
      <c r="I18" s="4"/>
      <c r="J18" s="6">
        <f>IF(AND(YEAR(MaySun1+28)=Year,MONTH(MaySun1+28)=5),MaySun1+28, "")</f>
        <v>47265</v>
      </c>
      <c r="K18" s="16">
        <f>IF(AND(YEAR(MaySun1+29)=Year,MONTH(MaySun1+29)=5),MaySun1+29, "")</f>
        <v>47266</v>
      </c>
      <c r="L18" s="3">
        <f>IF(AND(YEAR(MaySun1+30)=Year,MONTH(MaySun1+30)=5),MaySun1+30, "")</f>
        <v>47267</v>
      </c>
      <c r="M18" s="3">
        <f>IF(AND(YEAR(MaySun1+31)=Year,MONTH(MaySun1+31)=5),MaySun1+31, "")</f>
        <v>47268</v>
      </c>
      <c r="N18" s="2">
        <f>IF(AND(YEAR(MaySun1+32)=Year,MONTH(MaySun1+32)=5),MaySun1+32, "")</f>
        <v>47269</v>
      </c>
      <c r="O18" s="3" t="str">
        <f>IF(AND(YEAR(MaySun1+33)=Year,MONTH(MaySun1+33)=5),MaySun1+33, "")</f>
        <v/>
      </c>
      <c r="P18" s="3" t="str">
        <f>IF(AND(YEAR(MaySun1+34)=Year,MONTH(MaySun1+34)=5),MaySun1+34, "")</f>
        <v/>
      </c>
      <c r="Q18" s="4"/>
      <c r="R18" s="3">
        <f>IF(AND(YEAR(AugSun1+28)=Year,MONTH(AugSun1+28)=8),AugSun1+28, "")</f>
        <v>47356</v>
      </c>
      <c r="S18" s="3">
        <f>IF(AND(YEAR(AugSun1+29)=Year,MONTH(AugSun1+29)=8),AugSun1+29, "")</f>
        <v>47357</v>
      </c>
      <c r="T18" s="3">
        <f>IF(AND(YEAR(AugSun1+30)=Year,MONTH(AugSun1+30)=8),AugSun1+30, "")</f>
        <v>47358</v>
      </c>
      <c r="U18" s="3">
        <f>IF(AND(YEAR(AugSun1+31)=Year,MONTH(AugSun1+31)=8),AugSun1+31, "")</f>
        <v>47359</v>
      </c>
      <c r="V18" s="3">
        <f>IF(AND(YEAR(AugSun1+32)=Year,MONTH(AugSun1+32)=8),AugSun1+32, "")</f>
        <v>47360</v>
      </c>
      <c r="W18" s="3">
        <f>IF(AND(YEAR(AugSun1+33)=Year,MONTH(AugSun1+33)=8),AugSun1+33, "")</f>
        <v>47361</v>
      </c>
      <c r="X18" s="3" t="str">
        <f>IF(AND(YEAR(AugSun1+34)=Year,MONTH(AugSun1+34)=8),AugSun1+34, "")</f>
        <v/>
      </c>
      <c r="Y18" s="4"/>
      <c r="Z18" s="6">
        <f>IF(AND(YEAR(NovSun1+28)=Year,MONTH(NovSun1+28)=11),NovSun1+28, "")</f>
        <v>47447</v>
      </c>
      <c r="AA18" s="3">
        <f>IF(AND(YEAR(NovSun1+29)=Year,MONTH(NovSun1+29)=11),NovSun1+29, "")</f>
        <v>47448</v>
      </c>
      <c r="AB18" s="3">
        <f>IF(AND(YEAR(NovSun1+30)=Year,MONTH(NovSun1+30)=11),NovSun1+30, "")</f>
        <v>47449</v>
      </c>
      <c r="AC18" s="3">
        <f>IF(AND(YEAR(NovSun1+31)=Year,MONTH(NovSun1+31)=11),NovSun1+31, "")</f>
        <v>47450</v>
      </c>
      <c r="AD18" s="26">
        <f>IF(AND(YEAR(NovSun1+32)=Year,MONTH(NovSun1+32)=11),NovSun1+32, "")</f>
        <v>47451</v>
      </c>
      <c r="AE18" s="3">
        <f>IF(AND(YEAR(NovSun1+33)=Year,MONTH(NovSun1+33)=11),NovSun1+33, "")</f>
        <v>47452</v>
      </c>
      <c r="AF18" s="3" t="str">
        <f>IF(AND(YEAR(NovSun1+34)=Year,MONTH(NovSun1+34)=11),NovSun1+34, "")</f>
        <v/>
      </c>
    </row>
    <row r="19" spans="2:32" ht="18" customHeight="1" x14ac:dyDescent="0.25">
      <c r="B19" s="3" t="str">
        <f>IF(AND(YEAR(FebSun1+35)=Year,MONTH(FebSun1+35)=2),FebSun1+35, "")</f>
        <v/>
      </c>
      <c r="C19" s="3" t="str">
        <f>IF(AND(YEAR(FebSun1+36)=Year,MONTH(FebSun1+36)=2),FebSun1+36, "")</f>
        <v/>
      </c>
      <c r="D19" s="3" t="str">
        <f>IF(AND(YEAR(FebSun1+37)=Year,MONTH(FebSun1+37)=2),FebSun1+37, "")</f>
        <v/>
      </c>
      <c r="E19" s="3" t="str">
        <f>IF(AND(YEAR(FebSun1+38)=Year,MONTH(FebSun1+38)=2),FebSun1+38, "")</f>
        <v/>
      </c>
      <c r="F19" s="3" t="str">
        <f>IF(AND(YEAR(FebSun1+39)=Year,MONTH(FebSun1+39)=2),FebSun1+39, "")</f>
        <v/>
      </c>
      <c r="G19" s="3" t="str">
        <f>IF(AND(YEAR(FebSun1+40)=Year,MONTH(FebSun1+40)=2),FebSun1+40, "")</f>
        <v/>
      </c>
      <c r="H19" s="3" t="str">
        <f>IF(AND(YEAR(FebSun1+41)=Year,MONTH(FebSun1+41)=2),FebSun1+41, "")</f>
        <v/>
      </c>
      <c r="I19" s="4"/>
      <c r="J19" s="3" t="str">
        <f>IF(AND(YEAR(MaySun1+35)=Year,MONTH(MaySun1+35)=5),MaySun1+35, "")</f>
        <v/>
      </c>
      <c r="K19" s="20" t="str">
        <f>IF(AND(YEAR(MaySun1+36)=Year,MONTH(MaySun1+36)=5),MaySun1+36, "")</f>
        <v/>
      </c>
      <c r="L19" s="3" t="str">
        <f>IF(AND(YEAR(MaySun1+37)=Year,MONTH(MaySun1+37)=5),MaySun1+37, "")</f>
        <v/>
      </c>
      <c r="M19" s="3" t="str">
        <f>IF(AND(YEAR(MaySun1+38)=Year,MONTH(MaySun1+38)=5),MaySun1+38, "")</f>
        <v/>
      </c>
      <c r="N19" s="3" t="str">
        <f>IF(AND(YEAR(MaySun1+39)=Year,MONTH(MaySun1+39)=5),MaySun1+39, "")</f>
        <v/>
      </c>
      <c r="O19" s="3" t="str">
        <f>IF(AND(YEAR(MaySun1+40)=Year,MONTH(MaySun1+40)=5),MaySun1+40, "")</f>
        <v/>
      </c>
      <c r="P19" s="3" t="str">
        <f>IF(AND(YEAR(MaySun1+41)=Year,MONTH(MaySun1+41)=5),MaySun1+41, "")</f>
        <v/>
      </c>
      <c r="Q19" s="4"/>
      <c r="R19" s="3" t="str">
        <f>IF(AND(YEAR(AugSun1+35)=Year,MONTH(AugSun1+35)=8),AugSun1+35, "")</f>
        <v/>
      </c>
      <c r="S19" s="3" t="str">
        <f>IF(AND(YEAR(AugSun1+36)=Year,MONTH(AugSun1+36)=8),AugSun1+36, "")</f>
        <v/>
      </c>
      <c r="T19" s="3" t="str">
        <f>IF(AND(YEAR(AugSun1+37)=Year,MONTH(AugSun1+37)=8),AugSun1+37, "")</f>
        <v/>
      </c>
      <c r="U19" s="3" t="str">
        <f>IF(AND(YEAR(AugSun1+38)=Year,MONTH(AugSun1+38)=8),AugSun1+38, "")</f>
        <v/>
      </c>
      <c r="V19" s="3" t="str">
        <f>IF(AND(YEAR(AugSun1+39)=Year,MONTH(AugSun1+39)=8),AugSun1+39, "")</f>
        <v/>
      </c>
      <c r="W19" s="3" t="str">
        <f>IF(AND(YEAR(AugSun1+40)=Year,MONTH(AugSun1+40)=8),AugSun1+40, "")</f>
        <v/>
      </c>
      <c r="X19" s="3" t="str">
        <f>IF(AND(YEAR(AugSun1+41)=Year,MONTH(AugSun1+41)=8),AugSun1+41, "")</f>
        <v/>
      </c>
      <c r="Y19" s="4"/>
      <c r="Z19" s="3" t="str">
        <f>IF(AND(YEAR(NovSun1+35)=Year,MONTH(NovSun1+35)=11),NovSun1+35, "")</f>
        <v/>
      </c>
      <c r="AA19" s="3" t="str">
        <f>IF(AND(YEAR(NovSun1+36)=Year,MONTH(NovSun1+36)=11),NovSun1+36, "")</f>
        <v/>
      </c>
      <c r="AB19" s="3" t="str">
        <f>IF(AND(YEAR(NovSun1+37)=Year,MONTH(NovSun1+37)=11),NovSun1+37, "")</f>
        <v/>
      </c>
      <c r="AC19" s="3" t="str">
        <f>IF(AND(YEAR(NovSun1+38)=Year,MONTH(NovSun1+38)=11),NovSun1+38, "")</f>
        <v/>
      </c>
      <c r="AD19" s="3" t="str">
        <f>IF(AND(YEAR(NovSun1+39)=Year,MONTH(NovSun1+39)=11),NovSun1+39, "")</f>
        <v/>
      </c>
      <c r="AE19" s="3" t="str">
        <f>IF(AND(YEAR(NovSun1+40)=Year,MONTH(NovSun1+40)=11),NovSun1+40, "")</f>
        <v/>
      </c>
      <c r="AF19" s="3" t="str">
        <f>IF(AND(YEAR(NovSun1+41)=Year,MONTH(NovSun1+41)=11),NovSun1+41, "")</f>
        <v/>
      </c>
    </row>
    <row r="20" spans="2:32" ht="18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2:32" ht="18" customHeight="1" x14ac:dyDescent="0.25">
      <c r="B21" s="32" t="s">
        <v>2</v>
      </c>
      <c r="C21" s="32"/>
      <c r="D21" s="32"/>
      <c r="E21" s="32"/>
      <c r="F21" s="32"/>
      <c r="G21" s="32"/>
      <c r="H21" s="32"/>
      <c r="I21" s="4"/>
      <c r="J21" s="32" t="s">
        <v>5</v>
      </c>
      <c r="K21" s="32"/>
      <c r="L21" s="32"/>
      <c r="M21" s="32"/>
      <c r="N21" s="32"/>
      <c r="O21" s="32"/>
      <c r="P21" s="32"/>
      <c r="Q21" s="4"/>
      <c r="R21" s="32" t="s">
        <v>7</v>
      </c>
      <c r="S21" s="32"/>
      <c r="T21" s="32"/>
      <c r="U21" s="32"/>
      <c r="V21" s="32"/>
      <c r="W21" s="32"/>
      <c r="X21" s="32"/>
      <c r="Y21" s="4"/>
      <c r="Z21" s="32" t="s">
        <v>11</v>
      </c>
      <c r="AA21" s="32"/>
      <c r="AB21" s="32"/>
      <c r="AC21" s="32"/>
      <c r="AD21" s="32"/>
      <c r="AE21" s="32"/>
      <c r="AF21" s="32"/>
    </row>
    <row r="22" spans="2:32" ht="18" customHeight="1" x14ac:dyDescent="0.25">
      <c r="B22" s="5" t="s">
        <v>12</v>
      </c>
      <c r="C22" s="5" t="s">
        <v>13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4"/>
      <c r="J22" s="5" t="s">
        <v>12</v>
      </c>
      <c r="K22" s="5" t="s">
        <v>13</v>
      </c>
      <c r="L22" s="5" t="s">
        <v>14</v>
      </c>
      <c r="M22" s="5" t="s">
        <v>15</v>
      </c>
      <c r="N22" s="5" t="s">
        <v>16</v>
      </c>
      <c r="O22" s="5" t="s">
        <v>17</v>
      </c>
      <c r="P22" s="5" t="s">
        <v>18</v>
      </c>
      <c r="Q22" s="4"/>
      <c r="R22" s="5" t="s">
        <v>12</v>
      </c>
      <c r="S22" s="5" t="s">
        <v>13</v>
      </c>
      <c r="T22" s="5" t="s">
        <v>14</v>
      </c>
      <c r="U22" s="5" t="s">
        <v>15</v>
      </c>
      <c r="V22" s="5" t="s">
        <v>16</v>
      </c>
      <c r="W22" s="5" t="s">
        <v>17</v>
      </c>
      <c r="X22" s="5" t="s">
        <v>18</v>
      </c>
      <c r="Y22" s="4"/>
      <c r="Z22" s="5" t="s">
        <v>12</v>
      </c>
      <c r="AA22" s="5" t="s">
        <v>13</v>
      </c>
      <c r="AB22" s="5" t="s">
        <v>14</v>
      </c>
      <c r="AC22" s="5" t="s">
        <v>15</v>
      </c>
      <c r="AD22" s="5" t="s">
        <v>16</v>
      </c>
      <c r="AE22" s="5" t="s">
        <v>17</v>
      </c>
      <c r="AF22" s="5" t="s">
        <v>18</v>
      </c>
    </row>
    <row r="23" spans="2:32" ht="18" customHeight="1" x14ac:dyDescent="0.25">
      <c r="B23" s="3" t="str">
        <f>IF(AND(YEAR(MarSun1)=Year,MONTH(MarSun1)=3),MarSun1, "")</f>
        <v/>
      </c>
      <c r="C23" s="3" t="str">
        <f>IF(AND(YEAR(MarSun1+1)=Year,MONTH(MarSun1+1)=3),MarSun1+1, "")</f>
        <v/>
      </c>
      <c r="D23" s="3" t="str">
        <f>IF(AND(YEAR(MarSun1+2)=Year,MONTH(MarSun1+2)=3),MarSun1+2, "")</f>
        <v/>
      </c>
      <c r="E23" s="3" t="str">
        <f>IF(AND(YEAR(MarSun1+3)=Year,MONTH(MarSun1+3)=3),MarSun1+3, "")</f>
        <v/>
      </c>
      <c r="F23" s="8">
        <f>IF(AND(YEAR(MarSun1+4)=Year,MONTH(MarSun1+4)=3),MarSun1+4, "")</f>
        <v>47178</v>
      </c>
      <c r="G23" s="8">
        <f>IF(AND(YEAR(MarSun1+5)=Year,MONTH(MarSun1+5)=3),MarSun1+5, "")</f>
        <v>47179</v>
      </c>
      <c r="H23" s="7">
        <f>IF(AND(YEAR(MarSun1+6)=Year,MONTH(MarSun1+6)=3),MarSun1+6, "")</f>
        <v>47180</v>
      </c>
      <c r="I23" s="4"/>
      <c r="J23" s="3" t="str">
        <f>IF(AND(YEAR(JunSun1)=Year,MONTH(JunSun1)=6),JunSun1, "")</f>
        <v/>
      </c>
      <c r="K23" s="3" t="str">
        <f>IF(AND(YEAR(JunSun1+1)=Year,MONTH(JunSun1+1)=6),JunSun1+1, "")</f>
        <v/>
      </c>
      <c r="L23" s="3" t="str">
        <f>IF(AND(YEAR(JunSun1+2)=Year,MONTH(JunSun1+2)=6),JunSun1+2, "")</f>
        <v/>
      </c>
      <c r="M23" s="3" t="str">
        <f>IF(AND(YEAR(JunSun1+3)=Year,MONTH(JunSun1+3)=6),JunSun1+3, "")</f>
        <v/>
      </c>
      <c r="N23" s="3" t="str">
        <f>IF(AND(YEAR(JunSun1+4)=Year,MONTH(JunSun1+4)=6),JunSun1+4, "")</f>
        <v/>
      </c>
      <c r="O23" s="3">
        <f>IF(AND(YEAR(JunSun1+5)=Year,MONTH(JunSun1+5)=6),JunSun1+5, "")</f>
        <v>47270</v>
      </c>
      <c r="P23" s="3">
        <f>IF(AND(YEAR(JunSun1+6)=Year,MONTH(JunSun1+6)=6),JunSun1+6, "")</f>
        <v>47271</v>
      </c>
      <c r="Q23" s="4"/>
      <c r="R23" s="3" t="str">
        <f>IF(AND(YEAR(SepSun1)=Year,MONTH(SepSun1)=9),SepSun1, "")</f>
        <v/>
      </c>
      <c r="S23" s="3" t="str">
        <f>IF(AND(YEAR(SepSun1+1)=Year,MONTH(SepSun1+1)=9),SepSun1+1, "")</f>
        <v/>
      </c>
      <c r="T23" s="3" t="str">
        <f>IF(AND(YEAR(SepSun1+2)=Year,MONTH(SepSun1+2)=9),SepSun1+2, "")</f>
        <v/>
      </c>
      <c r="U23" s="3" t="str">
        <f>IF(AND(YEAR(SepSun1+3)=Year,MONTH(SepSun1+3)=9),SepSun1+3, "")</f>
        <v/>
      </c>
      <c r="V23" s="3" t="str">
        <f>IF(AND(YEAR(SepSun1+4)=Year,MONTH(SepSun1+4)=9),SepSun1+4, "")</f>
        <v/>
      </c>
      <c r="W23" s="3" t="str">
        <f>IF(AND(YEAR(SepSun1+5)=Year,MONTH(SepSun1+5)=9),SepSun1+5, "")</f>
        <v/>
      </c>
      <c r="X23" s="7">
        <f>IF(AND(YEAR(SepSun1+6)=Year,MONTH(SepSun1+6)=9),SepSun1+6, "")</f>
        <v>47362</v>
      </c>
      <c r="Y23" s="4"/>
      <c r="Z23" s="3" t="str">
        <f>IF(AND(YEAR(DecSun1)=Year,MONTH(DecSun1)=12),DecSun1, "")</f>
        <v/>
      </c>
      <c r="AA23" s="3" t="str">
        <f>IF(AND(YEAR(DecSun1+1)=Year,MONTH(DecSun1+1)=12),DecSun1+1, "")</f>
        <v/>
      </c>
      <c r="AB23" s="3" t="str">
        <f>IF(AND(YEAR(DecSun1+2)=Year,MONTH(DecSun1+2)=12),DecSun1+2, "")</f>
        <v/>
      </c>
      <c r="AC23" s="3" t="str">
        <f>IF(AND(YEAR(DecSun1+3)=Year,MONTH(DecSun1+3)=12),DecSun1+3, "")</f>
        <v/>
      </c>
      <c r="AD23" s="3" t="str">
        <f>IF(AND(YEAR(DecSun1+4)=Year,MONTH(DecSun1+4)=12),DecSun1+4, "")</f>
        <v/>
      </c>
      <c r="AE23" s="3" t="str">
        <f>IF(AND(YEAR(DecSun1+5)=Year,MONTH(DecSun1+5)=12),DecSun1+5, "")</f>
        <v/>
      </c>
      <c r="AF23" s="3">
        <f>IF(AND(YEAR(DecSun1+6)=Year,MONTH(DecSun1+6)=12),DecSun1+6, "")</f>
        <v>47453</v>
      </c>
    </row>
    <row r="24" spans="2:32" ht="18" customHeight="1" x14ac:dyDescent="0.25">
      <c r="B24" s="6">
        <f>IF(AND(YEAR(MarSun1+7)=Year,MONTH(MarSun1+7)=3),MarSun1+7, "")</f>
        <v>47181</v>
      </c>
      <c r="C24" s="3">
        <f>IF(AND(YEAR(MarSun1+8)=Year,MONTH(MarSun1+8)=3),MarSun1+8, "")</f>
        <v>47182</v>
      </c>
      <c r="D24" s="3">
        <f>IF(AND(YEAR(MarSun1+9)=Year,MONTH(MarSun1+9)=3),MarSun1+9, "")</f>
        <v>47183</v>
      </c>
      <c r="E24" s="3">
        <f>IF(AND(YEAR(MarSun1+10)=Year,MONTH(MarSun1+10)=3),MarSun1+10, "")</f>
        <v>47184</v>
      </c>
      <c r="F24" s="2">
        <f>IF(AND(YEAR(MarSun1+11)=Year,MONTH(MarSun1+11)=3),MarSun1+11, "")</f>
        <v>47185</v>
      </c>
      <c r="G24" s="3">
        <f>IF(AND(YEAR(MarSun1+12)=Year,MONTH(MarSun1+12)=3),MarSun1+12, "")</f>
        <v>47186</v>
      </c>
      <c r="H24" s="3">
        <f>IF(AND(YEAR(MarSun1+13)=Year,MONTH(MarSun1+13)=3),MarSun1+13, "")</f>
        <v>47187</v>
      </c>
      <c r="I24" s="4"/>
      <c r="J24" s="3">
        <f>IF(AND(YEAR(JunSun1+7)=Year,MONTH(JunSun1+7)=6),JunSun1+7, "")</f>
        <v>47272</v>
      </c>
      <c r="K24" s="3">
        <f>IF(AND(YEAR(JunSun1+8)=Year,MONTH(JunSun1+8)=6),JunSun1+8, "")</f>
        <v>47273</v>
      </c>
      <c r="L24" s="3">
        <f>IF(AND(YEAR(JunSun1+9)=Year,MONTH(JunSun1+9)=6),JunSun1+9, "")</f>
        <v>47274</v>
      </c>
      <c r="M24" s="3">
        <f>IF(AND(YEAR(JunSun1+10)=Year,MONTH(JunSun1+10)=6),JunSun1+10, "")</f>
        <v>47275</v>
      </c>
      <c r="N24" s="3">
        <f>IF(AND(YEAR(JunSun1+11)=Year,MONTH(JunSun1+11)=6),JunSun1+11, "")</f>
        <v>47276</v>
      </c>
      <c r="O24" s="3">
        <f>IF(AND(YEAR(JunSun1+12)=Year,MONTH(JunSun1+12)=6),JunSun1+12, "")</f>
        <v>47277</v>
      </c>
      <c r="P24" s="7">
        <f>IF(AND(YEAR(JunSun1+13)=Year,MONTH(JunSun1+13)=6),JunSun1+13, "")</f>
        <v>47278</v>
      </c>
      <c r="Q24" s="4"/>
      <c r="R24" s="6">
        <f>IF(AND(YEAR(SepSun1+7)=Year,MONTH(SepSun1+7)=9),SepSun1+7, "")</f>
        <v>47363</v>
      </c>
      <c r="S24" s="16">
        <f>IF(AND(YEAR(SepSun1+8)=Year,MONTH(SepSun1+8)=9),SepSun1+8, "")</f>
        <v>47364</v>
      </c>
      <c r="T24" s="8">
        <f>IF(AND(YEAR(SepSun1+9)=Year,MONTH(SepSun1+9)=9),SepSun1+9, "")</f>
        <v>47365</v>
      </c>
      <c r="U24" s="8">
        <f>IF(AND(YEAR(SepSun1+10)=Year,MONTH(SepSun1+10)=9),SepSun1+10, "")</f>
        <v>47366</v>
      </c>
      <c r="V24" s="2">
        <f>IF(AND(YEAR(SepSun1+11)=Year,MONTH(SepSun1+11)=9),SepSun1+11, "")</f>
        <v>47367</v>
      </c>
      <c r="W24" s="8">
        <f>IF(AND(YEAR(SepSun1+12)=Year,MONTH(SepSun1+12)=9),SepSun1+12, "")</f>
        <v>47368</v>
      </c>
      <c r="X24" s="8">
        <f>IF(AND(YEAR(SepSun1+13)=Year,MONTH(SepSun1+13)=9),SepSun1+13, "")</f>
        <v>47369</v>
      </c>
      <c r="Y24" s="4"/>
      <c r="Z24" s="3">
        <f>IF(AND(YEAR(DecSun1+7)=Year,MONTH(DecSun1+7)=12),DecSun1+7, "")</f>
        <v>47454</v>
      </c>
      <c r="AA24" s="3">
        <f>IF(AND(YEAR(DecSun1+8)=Year,MONTH(DecSun1+8)=12),DecSun1+8, "")</f>
        <v>47455</v>
      </c>
      <c r="AB24" s="3">
        <f>IF(AND(YEAR(DecSun1+9)=Year,MONTH(DecSun1+9)=12),DecSun1+9, "")</f>
        <v>47456</v>
      </c>
      <c r="AC24" s="3">
        <f>IF(AND(YEAR(DecSun1+10)=Year,MONTH(DecSun1+10)=12),DecSun1+10, "")</f>
        <v>47457</v>
      </c>
      <c r="AD24" s="3">
        <f>IF(AND(YEAR(DecSun1+11)=Year,MONTH(DecSun1+11)=12),DecSun1+11, "")</f>
        <v>47458</v>
      </c>
      <c r="AE24" s="3">
        <f>IF(AND(YEAR(DecSun1+12)=Year,MONTH(DecSun1+12)=12),DecSun1+12, "")</f>
        <v>47459</v>
      </c>
      <c r="AF24" s="7">
        <f>IF(AND(YEAR(DecSun1+13)=Year,MONTH(DecSun1+13)=12),DecSun1+13, "")</f>
        <v>47460</v>
      </c>
    </row>
    <row r="25" spans="2:32" ht="18" customHeight="1" x14ac:dyDescent="0.25">
      <c r="B25" s="3">
        <f>IF(AND(YEAR(MarSun1+14)=Year,MONTH(MarSun1+14)=3),MarSun1+14, "")</f>
        <v>47188</v>
      </c>
      <c r="C25" s="3">
        <f>IF(AND(YEAR(MarSun1+15)=Year,MONTH(MarSun1+15)=3),MarSun1+15, "")</f>
        <v>47189</v>
      </c>
      <c r="D25" s="3">
        <f>IF(AND(YEAR(MarSun1+16)=Year,MONTH(MarSun1+16)=3),MarSun1+16, "")</f>
        <v>47190</v>
      </c>
      <c r="E25" s="3">
        <f>IF(AND(YEAR(MarSun1+17)=Year,MONTH(MarSun1+17)=3),MarSun1+17, "")</f>
        <v>47191</v>
      </c>
      <c r="F25" s="3">
        <f>IF(AND(YEAR(MarSun1+18)=Year,MONTH(MarSun1+18)=3),MarSun1+18, "")</f>
        <v>47192</v>
      </c>
      <c r="G25" s="3">
        <f>IF(AND(YEAR(MarSun1+19)=Year,MONTH(MarSun1+19)=3),MarSun1+19, "")</f>
        <v>47193</v>
      </c>
      <c r="H25" s="7">
        <f>IF(AND(YEAR(MarSun1+20)=Year,MONTH(MarSun1+20)=3),MarSun1+20, "")</f>
        <v>47194</v>
      </c>
      <c r="I25" s="4"/>
      <c r="J25" s="6">
        <f>IF(AND(YEAR(JunSun1+14)=Year,MONTH(JunSun1+14)=6),JunSun1+14, "")</f>
        <v>47279</v>
      </c>
      <c r="K25" s="8">
        <f>IF(AND(YEAR(JunSun1+15)=Year,MONTH(JunSun1+15)=6),JunSun1+15, "")</f>
        <v>47280</v>
      </c>
      <c r="L25" s="8">
        <f>IF(AND(YEAR(JunSun1+16)=Year,MONTH(JunSun1+16)=6),JunSun1+16, "")</f>
        <v>47281</v>
      </c>
      <c r="M25" s="8">
        <f>IF(AND(YEAR(JunSun1+17)=Year,MONTH(JunSun1+17)=6),JunSun1+17, "")</f>
        <v>47282</v>
      </c>
      <c r="N25" s="2">
        <f>IF(AND(YEAR(JunSun1+18)=Year,MONTH(JunSun1+18)=6),JunSun1+18, "")</f>
        <v>47283</v>
      </c>
      <c r="O25" s="8">
        <f>IF(AND(YEAR(JunSun1+19)=Year,MONTH(JunSun1+19)=6),JunSun1+19, "")</f>
        <v>47284</v>
      </c>
      <c r="P25" s="8">
        <f>IF(AND(YEAR(JunSun1+20)=Year,MONTH(JunSun1+20)=6),JunSun1+20, "")</f>
        <v>47285</v>
      </c>
      <c r="Q25" s="4"/>
      <c r="R25" s="8">
        <f>IF(AND(YEAR(SepSun1+14)=Year,MONTH(SepSun1+14)=9),SepSun1+14, "")</f>
        <v>47370</v>
      </c>
      <c r="S25" s="8">
        <f>IF(AND(YEAR(SepSun1+15)=Year,MONTH(SepSun1+15)=9),SepSun1+15, "")</f>
        <v>47371</v>
      </c>
      <c r="T25" s="8">
        <f>IF(AND(YEAR(SepSun1+16)=Year,MONTH(SepSun1+16)=9),SepSun1+16, "")</f>
        <v>47372</v>
      </c>
      <c r="U25" s="8">
        <f>IF(AND(YEAR(SepSun1+17)=Year,MONTH(SepSun1+17)=9),SepSun1+17, "")</f>
        <v>47373</v>
      </c>
      <c r="V25" s="8">
        <f>IF(AND(YEAR(SepSun1+18)=Year,MONTH(SepSun1+18)=9),SepSun1+18, "")</f>
        <v>47374</v>
      </c>
      <c r="W25" s="8">
        <f>IF(AND(YEAR(SepSun1+19)=Year,MONTH(SepSun1+19)=9),SepSun1+19, "")</f>
        <v>47375</v>
      </c>
      <c r="X25" s="7">
        <f>IF(AND(YEAR(SepSun1+20)=Year,MONTH(SepSun1+20)=9),SepSun1+20, "")</f>
        <v>47376</v>
      </c>
      <c r="Y25" s="4"/>
      <c r="Z25" s="6">
        <f>IF(AND(YEAR(DecSun1+14)=Year,MONTH(DecSun1+14)=12),DecSun1+14, "")</f>
        <v>47461</v>
      </c>
      <c r="AA25" s="8">
        <f>IF(AND(YEAR(DecSun1+15)=Year,MONTH(DecSun1+15)=12),DecSun1+15, "")</f>
        <v>47462</v>
      </c>
      <c r="AB25" s="8">
        <f>IF(AND(YEAR(DecSun1+16)=Year,MONTH(DecSun1+16)=12),DecSun1+16, "")</f>
        <v>47463</v>
      </c>
      <c r="AC25" s="8">
        <f>IF(AND(YEAR(DecSun1+17)=Year,MONTH(DecSun1+17)=12),DecSun1+17, "")</f>
        <v>47464</v>
      </c>
      <c r="AD25" s="2">
        <f>IF(AND(YEAR(DecSun1+18)=Year,MONTH(DecSun1+18)=12),DecSun1+18, "")</f>
        <v>47465</v>
      </c>
      <c r="AE25" s="8">
        <f>IF(AND(YEAR(DecSun1+19)=Year,MONTH(DecSun1+19)=12),DecSun1+19, "")</f>
        <v>47466</v>
      </c>
      <c r="AF25" s="8">
        <f>IF(AND(YEAR(DecSun1+20)=Year,MONTH(DecSun1+20)=12),DecSun1+20, "")</f>
        <v>47467</v>
      </c>
    </row>
    <row r="26" spans="2:32" ht="18" customHeight="1" x14ac:dyDescent="0.25">
      <c r="B26" s="6">
        <f>IF(AND(YEAR(MarSun1+21)=Year,MONTH(MarSun1+21)=3),MarSun1+21, "")</f>
        <v>47195</v>
      </c>
      <c r="C26" s="8">
        <f>IF(AND(YEAR(MarSun1+22)=Year,MONTH(MarSun1+22)=3),MarSun1+22, "")</f>
        <v>47196</v>
      </c>
      <c r="D26" s="8">
        <f>IF(AND(YEAR(MarSun1+23)=Year,MONTH(MarSun1+23)=3),MarSun1+23, "")</f>
        <v>47197</v>
      </c>
      <c r="E26" s="8">
        <f>IF(AND(YEAR(MarSun1+24)=Year,MONTH(MarSun1+24)=3),MarSun1+24, "")</f>
        <v>47198</v>
      </c>
      <c r="F26" s="2">
        <f>IF(AND(YEAR(MarSun1+25)=Year,MONTH(MarSun1+25)=3),MarSun1+25, "")</f>
        <v>47199</v>
      </c>
      <c r="G26" s="8">
        <f>IF(AND(YEAR(MarSun1+26)=Year,MONTH(MarSun1+26)=3),MarSun1+26, "")</f>
        <v>47200</v>
      </c>
      <c r="H26" s="8">
        <f>IF(AND(YEAR(MarSun1+27)=Year,MONTH(MarSun1+27)=3),MarSun1+27, "")</f>
        <v>47201</v>
      </c>
      <c r="I26" s="4"/>
      <c r="J26" s="8">
        <f>IF(AND(YEAR(JunSun1+21)=Year,MONTH(JunSun1+21)=6),JunSun1+21, "")</f>
        <v>47286</v>
      </c>
      <c r="K26" s="8">
        <f>IF(AND(YEAR(JunSun1+22)=Year,MONTH(JunSun1+22)=6),JunSun1+22, "")</f>
        <v>47287</v>
      </c>
      <c r="L26" s="8">
        <f>IF(AND(YEAR(JunSun1+23)=Year,MONTH(JunSun1+23)=6),JunSun1+23, "")</f>
        <v>47288</v>
      </c>
      <c r="M26" s="8">
        <f>IF(AND(YEAR(JunSun1+24)=Year,MONTH(JunSun1+24)=6),JunSun1+24, "")</f>
        <v>47289</v>
      </c>
      <c r="N26" s="8">
        <f>IF(AND(YEAR(JunSun1+25)=Year,MONTH(JunSun1+25)=6),JunSun1+25, "")</f>
        <v>47290</v>
      </c>
      <c r="O26" s="8">
        <f>IF(AND(YEAR(JunSun1+26)=Year,MONTH(JunSun1+26)=6),JunSun1+26, "")</f>
        <v>47291</v>
      </c>
      <c r="P26" s="7">
        <f>IF(AND(YEAR(JunSun1+27)=Year,MONTH(JunSun1+27)=6),JunSun1+27, "")</f>
        <v>47292</v>
      </c>
      <c r="Q26" s="4"/>
      <c r="R26" s="6">
        <f>IF(AND(YEAR(SepSun1+21)=Year,MONTH(SepSun1+21)=9),SepSun1+21, "")</f>
        <v>47377</v>
      </c>
      <c r="S26" s="3">
        <f>IF(AND(YEAR(SepSun1+22)=Year,MONTH(SepSun1+22)=9),SepSun1+22, "")</f>
        <v>47378</v>
      </c>
      <c r="T26" s="3">
        <f>IF(AND(YEAR(SepSun1+23)=Year,MONTH(SepSun1+23)=9),SepSun1+23, "")</f>
        <v>47379</v>
      </c>
      <c r="U26" s="3">
        <f>IF(AND(YEAR(SepSun1+24)=Year,MONTH(SepSun1+24)=9),SepSun1+24, "")</f>
        <v>47380</v>
      </c>
      <c r="V26" s="2">
        <f>IF(AND(YEAR(SepSun1+25)=Year,MONTH(SepSun1+25)=9),SepSun1+25, "")</f>
        <v>47381</v>
      </c>
      <c r="W26" s="3">
        <f>IF(AND(YEAR(SepSun1+26)=Year,MONTH(SepSun1+26)=9),SepSun1+26, "")</f>
        <v>47382</v>
      </c>
      <c r="X26" s="3">
        <f>IF(AND(YEAR(SepSun1+27)=Year,MONTH(SepSun1+27)=9),SepSun1+27, "")</f>
        <v>47383</v>
      </c>
      <c r="Y26" s="4"/>
      <c r="Z26" s="8">
        <f>IF(AND(YEAR(DecSun1+21)=Year,MONTH(DecSun1+21)=12),DecSun1+21, "")</f>
        <v>47468</v>
      </c>
      <c r="AA26" s="8">
        <f>IF(AND(YEAR(DecSun1+22)=Year,MONTH(DecSun1+22)=12),DecSun1+22, "")</f>
        <v>47469</v>
      </c>
      <c r="AB26" s="8">
        <f>IF(AND(YEAR(DecSun1+23)=Year,MONTH(DecSun1+23)=12),DecSun1+23, "")</f>
        <v>47470</v>
      </c>
      <c r="AC26" s="8">
        <f>IF(AND(YEAR(DecSun1+24)=Year,MONTH(DecSun1+24)=12),DecSun1+24, "")</f>
        <v>47471</v>
      </c>
      <c r="AD26" s="8">
        <f>IF(AND(YEAR(DecSun1+25)=Year,MONTH(DecSun1+25)=12),DecSun1+25, "")</f>
        <v>47472</v>
      </c>
      <c r="AE26" s="21">
        <f>IF(AND(YEAR(DecSun1+26)=Year,MONTH(DecSun1+26)=12),DecSun1+26, "")</f>
        <v>47473</v>
      </c>
      <c r="AF26" s="27">
        <f>IF(AND(YEAR(DecSun1+27)=Year,MONTH(DecSun1+27)=12),DecSun1+27, "")</f>
        <v>47474</v>
      </c>
    </row>
    <row r="27" spans="2:32" ht="18" customHeight="1" x14ac:dyDescent="0.25">
      <c r="B27" s="8">
        <f>IF(AND(YEAR(MarSun1+28)=Year,MONTH(MarSun1+28)=3),MarSun1+28, "")</f>
        <v>47202</v>
      </c>
      <c r="C27" s="8">
        <f>IF(AND(YEAR(MarSun1+29)=Year,MONTH(MarSun1+29)=3),MarSun1+29, "")</f>
        <v>47203</v>
      </c>
      <c r="D27" s="8">
        <f>IF(AND(YEAR(MarSun1+30)=Year,MONTH(MarSun1+30)=3),MarSun1+30, "")</f>
        <v>47204</v>
      </c>
      <c r="E27" s="8">
        <f>IF(AND(YEAR(MarSun1+31)=Year,MONTH(MarSun1+31)=3),MarSun1+31, "")</f>
        <v>47205</v>
      </c>
      <c r="F27" s="8">
        <f>IF(AND(YEAR(MarSun1+32)=Year,MONTH(MarSun1+32)=3),MarSun1+32, "")</f>
        <v>47206</v>
      </c>
      <c r="G27" s="8">
        <f>IF(AND(YEAR(MarSun1+33)=Year,MONTH(MarSun1+33)=3),MarSun1+33, "")</f>
        <v>47207</v>
      </c>
      <c r="H27" s="7">
        <f>IF(AND(YEAR(MarSun1+34)=Year,MONTH(MarSun1+34)=3),MarSun1+34, "")</f>
        <v>47208</v>
      </c>
      <c r="I27" s="4"/>
      <c r="J27" s="6">
        <f>IF(AND(YEAR(JunSun1+28)=Year,MONTH(JunSun1+28)=6),JunSun1+28, "")</f>
        <v>47293</v>
      </c>
      <c r="K27" s="3">
        <f>IF(AND(YEAR(JunSun1+29)=Year,MONTH(JunSun1+29)=6),JunSun1+29, "")</f>
        <v>47294</v>
      </c>
      <c r="L27" s="3">
        <f>IF(AND(YEAR(JunSun1+30)=Year,MONTH(JunSun1+30)=6),JunSun1+30, "")</f>
        <v>47295</v>
      </c>
      <c r="M27" s="3">
        <f>IF(AND(YEAR(JunSun1+31)=Year,MONTH(JunSun1+31)=6),JunSun1+31, "")</f>
        <v>47296</v>
      </c>
      <c r="N27" s="2">
        <f>IF(AND(YEAR(JunSun1+32)=Year,MONTH(JunSun1+32)=6),JunSun1+32, "")</f>
        <v>47297</v>
      </c>
      <c r="O27" s="3">
        <f>IF(AND(YEAR(JunSun1+33)=Year,MONTH(JunSun1+33)=6),JunSun1+33, "")</f>
        <v>47298</v>
      </c>
      <c r="P27" s="3">
        <f>IF(AND(YEAR(JunSun1+34)=Year,MONTH(JunSun1+34)=6),JunSun1+34, "")</f>
        <v>47299</v>
      </c>
      <c r="Q27" s="4"/>
      <c r="R27" s="3">
        <f>IF(AND(YEAR(SepSun1+28)=Year,MONTH(SepSun1+28)=9),SepSun1+28, "")</f>
        <v>47384</v>
      </c>
      <c r="S27" s="3">
        <f>IF(AND(YEAR(SepSun1+29)=Year,MONTH(SepSun1+29)=9),SepSun1+29, "")</f>
        <v>47385</v>
      </c>
      <c r="T27" s="3">
        <f>IF(AND(YEAR(SepSun1+30)=Year,MONTH(SepSun1+30)=9),SepSun1+30, "")</f>
        <v>47386</v>
      </c>
      <c r="U27" s="3">
        <f>IF(AND(YEAR(SepSun1+31)=Year,MONTH(SepSun1+31)=9),SepSun1+31, "")</f>
        <v>47387</v>
      </c>
      <c r="V27" s="3">
        <f>IF(AND(YEAR(SepSun1+32)=Year,MONTH(SepSun1+32)=9),SepSun1+32, "")</f>
        <v>47388</v>
      </c>
      <c r="W27" s="3">
        <f>IF(AND(YEAR(SepSun1+33)=Year,MONTH(SepSun1+33)=9),SepSun1+33, "")</f>
        <v>47389</v>
      </c>
      <c r="X27" s="7">
        <f>IF(AND(YEAR(SepSun1+34)=Year,MONTH(SepSun1+34)=9),SepSun1+34, "")</f>
        <v>47390</v>
      </c>
      <c r="Y27" s="4"/>
      <c r="Z27" s="6">
        <f>IF(AND(YEAR(DecSun1+28)=Year,MONTH(DecSun1+28)=12),DecSun1+28, "")</f>
        <v>47475</v>
      </c>
      <c r="AA27" s="22">
        <f>IF(AND(YEAR(DecSun1+29)=Year,MONTH(DecSun1+29)=12),DecSun1+29, "")</f>
        <v>47476</v>
      </c>
      <c r="AB27" s="16">
        <f>IF(AND(YEAR(DecSun1+30)=Year,MONTH(DecSun1+30)=12),DecSun1+30, "")</f>
        <v>47477</v>
      </c>
      <c r="AC27" s="3">
        <f>IF(AND(YEAR(DecSun1+31)=Year,MONTH(DecSun1+31)=12),DecSun1+31, "")</f>
        <v>47478</v>
      </c>
      <c r="AD27" s="2">
        <f>IF(AND(YEAR(DecSun1+32)=Year,MONTH(DecSun1+32)=12),DecSun1+32, "")</f>
        <v>47479</v>
      </c>
      <c r="AE27" s="3">
        <f>IF(AND(YEAR(DecSun1+33)=Year,MONTH(DecSun1+33)=12),DecSun1+33, "")</f>
        <v>47480</v>
      </c>
      <c r="AF27" s="3">
        <f>IF(AND(YEAR(DecSun1+34)=Year,MONTH(DecSun1+34)=12),DecSun1+34, "")</f>
        <v>47481</v>
      </c>
    </row>
    <row r="28" spans="2:32" ht="18" customHeight="1" x14ac:dyDescent="0.25">
      <c r="B28" s="3" t="str">
        <f>IF(AND(YEAR(MarSun1+35)=Year,MONTH(MarSun1+35)=3),MarSun1+35, "")</f>
        <v/>
      </c>
      <c r="C28" s="3" t="str">
        <f>IF(AND(YEAR(MarSun1+36)=Year,MONTH(MarSun1+36)=3),MarSun1+36, "")</f>
        <v/>
      </c>
      <c r="D28" s="3" t="str">
        <f>IF(AND(YEAR(MarSun1+37)=Year,MONTH(MarSun1+37)=3),MarSun1+37, "")</f>
        <v/>
      </c>
      <c r="E28" s="3" t="str">
        <f>IF(AND(YEAR(MarSun1+38)=Year,MONTH(MarSun1+38)=3),MarSun1+38, "")</f>
        <v/>
      </c>
      <c r="F28" s="3" t="str">
        <f>IF(AND(YEAR(MarSun1+39)=Year,MONTH(MarSun1+39)=3),MarSun1+39, "")</f>
        <v/>
      </c>
      <c r="G28" s="3" t="str">
        <f>IF(AND(YEAR(MarSun1+40)=Year,MONTH(MarSun1+40)=3),MarSun1+40, "")</f>
        <v/>
      </c>
      <c r="H28" s="3" t="str">
        <f>IF(AND(YEAR(MarSun1+41)=Year,MONTH(MarSun1+41)=3),MarSun1+41, "")</f>
        <v/>
      </c>
      <c r="I28" s="4"/>
      <c r="J28" s="3" t="str">
        <f>IF(AND(YEAR(JunSun1+35)=Year,MONTH(JunSun1+35)=6),JunSun1+35, "")</f>
        <v/>
      </c>
      <c r="K28" s="3" t="str">
        <f>IF(AND(YEAR(JunSun1+36)=Year,MONTH(JunSun1+36)=6),JunSun1+36, "")</f>
        <v/>
      </c>
      <c r="L28" s="3" t="str">
        <f>IF(AND(YEAR(JunSun1+37)=Year,MONTH(JunSun1+37)=6),JunSun1+37, "")</f>
        <v/>
      </c>
      <c r="M28" s="3" t="str">
        <f>IF(AND(YEAR(JunSun1+38)=Year,MONTH(JunSun1+38)=6),JunSun1+38, "")</f>
        <v/>
      </c>
      <c r="N28" s="3" t="str">
        <f>IF(AND(YEAR(JunSun1+39)=Year,MONTH(JunSun1+39)=6),JunSun1+39, "")</f>
        <v/>
      </c>
      <c r="O28" s="3" t="str">
        <f>IF(AND(YEAR(JunSun1+40)=Year,MONTH(JunSun1+40)=6),JunSun1+40, "")</f>
        <v/>
      </c>
      <c r="P28" s="3" t="str">
        <f>IF(AND(YEAR(JunSun1+41)=Year,MONTH(JunSun1+41)=6),JunSun1+41, "")</f>
        <v/>
      </c>
      <c r="Q28" s="4"/>
      <c r="R28" s="6">
        <f>IF(AND(YEAR(SepSun1+35)=Year,MONTH(SepSun1+35)=9),SepSun1+35, "")</f>
        <v>47391</v>
      </c>
      <c r="S28" s="3" t="str">
        <f>IF(AND(YEAR(SepSun1+36)=Year,MONTH(SepSun1+36)=9),SepSun1+36, "")</f>
        <v/>
      </c>
      <c r="T28" s="3" t="str">
        <f>IF(AND(YEAR(SepSun1+37)=Year,MONTH(SepSun1+37)=9),SepSun1+37, "")</f>
        <v/>
      </c>
      <c r="U28" s="3" t="str">
        <f>IF(AND(YEAR(SepSun1+38)=Year,MONTH(SepSun1+38)=9),SepSun1+38, "")</f>
        <v/>
      </c>
      <c r="V28" s="3" t="str">
        <f>IF(AND(YEAR(SepSun1+39)=Year,MONTH(SepSun1+39)=9),SepSun1+39, "")</f>
        <v/>
      </c>
      <c r="W28" s="3" t="str">
        <f>IF(AND(YEAR(SepSun1+40)=Year,MONTH(SepSun1+40)=9),SepSun1+40, "")</f>
        <v/>
      </c>
      <c r="X28" s="3" t="str">
        <f>IF(AND(YEAR(SepSun1+41)=Year,MONTH(SepSun1+41)=9),SepSun1+41, "")</f>
        <v/>
      </c>
      <c r="Y28" s="4"/>
      <c r="Z28" s="3">
        <f>IF(AND(YEAR(DecSun1+35)=Year,MONTH(DecSun1+35)=12),DecSun1+35, "")</f>
        <v>47482</v>
      </c>
      <c r="AA28" s="3">
        <f>IF(AND(YEAR(DecSun1+36)=Year,MONTH(DecSun1+36)=12),DecSun1+36, "")</f>
        <v>47483</v>
      </c>
      <c r="AB28" s="3" t="str">
        <f>IF(AND(YEAR(DecSun1+37)=Year,MONTH(DecSun1+37)=12),DecSun1+37, "")</f>
        <v/>
      </c>
      <c r="AC28" s="3" t="str">
        <f>IF(AND(YEAR(DecSun1+38)=Year,MONTH(DecSun1+38)=12),DecSun1+38, "")</f>
        <v/>
      </c>
      <c r="AD28" s="3" t="str">
        <f>IF(AND(YEAR(DecSun1+39)=Year,MONTH(DecSun1+39)=12),DecSun1+39, "")</f>
        <v/>
      </c>
      <c r="AE28" s="3" t="str">
        <f>IF(AND(YEAR(DecSun1+40)=Year,MONTH(DecSun1+40)=12),DecSun1+40, "")</f>
        <v/>
      </c>
      <c r="AF28" s="3" t="str">
        <f>IF(AND(YEAR(DecSun1+41)=Year,MONTH(DecSun1+41)=12),DecSun1+41, "")</f>
        <v/>
      </c>
    </row>
    <row r="30" spans="2:32" ht="18" customHeight="1" x14ac:dyDescent="0.25">
      <c r="B30" s="35" t="s">
        <v>20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</row>
    <row r="31" spans="2:32" ht="18" customHeight="1" x14ac:dyDescent="0.25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</row>
    <row r="32" spans="2:32" ht="18" customHeight="1" x14ac:dyDescent="0.25">
      <c r="B32" s="37" t="s">
        <v>23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2:32" ht="18" customHeight="1" x14ac:dyDescent="0.25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2:32" ht="18" customHeight="1" x14ac:dyDescent="0.25">
      <c r="B34" s="39" t="s">
        <v>21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</row>
    <row r="35" spans="2:32" ht="18" customHeight="1" x14ac:dyDescent="0.25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</row>
    <row r="36" spans="2:32" ht="18" customHeight="1" x14ac:dyDescent="0.25">
      <c r="B36" s="41" t="s">
        <v>22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2:32" ht="18" customHeight="1" x14ac:dyDescent="0.25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2:32" ht="18" customHeight="1" x14ac:dyDescent="0.25">
      <c r="B38" s="33" t="s">
        <v>24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</row>
    <row r="39" spans="2:32" ht="18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</sheetData>
  <dataConsolidate/>
  <mergeCells count="19">
    <mergeCell ref="B30:AF31"/>
    <mergeCell ref="B32:AF33"/>
    <mergeCell ref="B34:AF35"/>
    <mergeCell ref="B36:AF37"/>
    <mergeCell ref="B38:AF39"/>
    <mergeCell ref="B12:H12"/>
    <mergeCell ref="J12:P12"/>
    <mergeCell ref="R12:X12"/>
    <mergeCell ref="Z12:AF12"/>
    <mergeCell ref="B21:H21"/>
    <mergeCell ref="J21:P21"/>
    <mergeCell ref="R21:X21"/>
    <mergeCell ref="Z21:AF21"/>
    <mergeCell ref="A1:AF1"/>
    <mergeCell ref="B2:AF2"/>
    <mergeCell ref="B3:H3"/>
    <mergeCell ref="J3:P3"/>
    <mergeCell ref="R3:X3"/>
    <mergeCell ref="Z3:AF3"/>
  </mergeCells>
  <dataValidations count="38">
    <dataValidation allowBlank="1" showInputMessage="1" showErrorMessage="1" prompt="Calendar days for this month are automatically updated in cells Z22 through AF27" sqref="Z23" xr:uid="{2AD0A3CD-F4E1-4F19-97E4-8880E5896772}"/>
    <dataValidation allowBlank="1" showInputMessage="1" showErrorMessage="1" prompt="Calendar days for this month are automatically updated in cells R22 through X27" sqref="R23" xr:uid="{2A0D309E-7FEA-48BA-A28C-7EE04A24F879}"/>
    <dataValidation allowBlank="1" showInputMessage="1" showErrorMessage="1" prompt="Calendar days for this month are automatically updated in cells J22 through P27" sqref="J23" xr:uid="{BEBD0289-3BF9-4932-BD68-CC73AE87A24F}"/>
    <dataValidation allowBlank="1" showInputMessage="1" showErrorMessage="1" prompt="Calendar days for this month are automatically updated in cells B22 through H27" sqref="B23" xr:uid="{6B8648A4-8632-46B6-8F43-5BDE0FE4F8C1}"/>
    <dataValidation allowBlank="1" showInputMessage="1" showErrorMessage="1" prompt="Calendar days for this month are automatically updated in cells Z13 through AF18" sqref="Z14" xr:uid="{9A3B6346-F9FC-49D8-925D-10CADC5E08D9}"/>
    <dataValidation allowBlank="1" showInputMessage="1" showErrorMessage="1" prompt="Calendar days for this month are automatically updated in cells R13 through X18" sqref="R14" xr:uid="{97FE8668-09BD-49BF-A120-8A0935ACF7E4}"/>
    <dataValidation allowBlank="1" showInputMessage="1" showErrorMessage="1" prompt="Calendar days for this month are automatically updated in cells J13 through P18" sqref="J14" xr:uid="{E0385F4C-9781-478C-A632-69F3554BDEF9}"/>
    <dataValidation allowBlank="1" showInputMessage="1" showErrorMessage="1" prompt="Calendar days for this month are automatically updated in cells B13 through H18" sqref="B14" xr:uid="{2A342BD0-AE8B-45D0-B7E9-36E3E269EA43}"/>
    <dataValidation allowBlank="1" showInputMessage="1" showErrorMessage="1" prompt="Calendar days for this month are automatically updated in cells Z4 through AF9" sqref="Z5" xr:uid="{41C3CCAA-7FC7-4D13-B90F-8084C4B8EB7C}"/>
    <dataValidation allowBlank="1" showInputMessage="1" showErrorMessage="1" prompt="Calendar days for this month are automatically updated in cells R4 through X9" sqref="R5" xr:uid="{A5E86180-504C-40DC-9005-D0A5FBDF4E6A}"/>
    <dataValidation allowBlank="1" showInputMessage="1" showErrorMessage="1" prompt="Calendar days for this month are automatically updated in cells J4 through P9" sqref="J5" xr:uid="{2188112C-6FC0-403C-81B8-74997554ED3D}"/>
    <dataValidation allowBlank="1" showInputMessage="1" showErrorMessage="1" prompt="Calendar days for this month are automatically updated in cells B4 through H9" sqref="B5" xr:uid="{C4F1D8F6-E293-457A-A669-279E4896B256}"/>
    <dataValidation allowBlank="1" showInputMessage="1" showErrorMessage="1" prompt="Weekdays for the month in cell above are in cells Z21 through AF21" sqref="Z22" xr:uid="{44A60FAB-6C46-417D-826C-3F2B2C6D6EED}"/>
    <dataValidation allowBlank="1" showInputMessage="1" showErrorMessage="1" prompt="Weekdays for the month in cell above are in cells R21 through X21" sqref="R22" xr:uid="{57C201D6-23C4-4B39-ACE4-DD991C14388C}"/>
    <dataValidation allowBlank="1" showInputMessage="1" showErrorMessage="1" prompt="Weekdays for the month in cell above are in cells J21 through P21" sqref="J22" xr:uid="{DBD054D3-C947-48BE-8A10-2EC97B2C0B86}"/>
    <dataValidation allowBlank="1" showInputMessage="1" showErrorMessage="1" prompt="Weekdays for the month in cell above are in cells B21 through H21" sqref="B22" xr:uid="{E1128B04-CCFF-4D43-815D-19454E2AF54D}"/>
    <dataValidation allowBlank="1" showInputMessage="1" showErrorMessage="1" prompt="Weekdays for the month in cell above are in cells Z12 through AF12" sqref="Z13" xr:uid="{BA7770B4-669A-4032-A1EA-0D8E7545882C}"/>
    <dataValidation allowBlank="1" showInputMessage="1" showErrorMessage="1" prompt="Weekdays for the month in cell above are in cells R12 through X12" sqref="R13" xr:uid="{F49E8F61-4808-41B6-91D0-CA16EE7FB0D5}"/>
    <dataValidation allowBlank="1" showInputMessage="1" showErrorMessage="1" prompt="Weekdays for the month in cell above are in cells J12 through P12" sqref="J13" xr:uid="{B9443668-4028-4E6A-BD88-E2321750CA3A}"/>
    <dataValidation allowBlank="1" showInputMessage="1" showErrorMessage="1" prompt="Weekdays for the month in cell above are in cells B12 through H12" sqref="B13" xr:uid="{A07EF106-AB5F-45E7-8066-5EEEC13DE758}"/>
    <dataValidation allowBlank="1" showInputMessage="1" showErrorMessage="1" prompt="Weekdays for the month in cell above are in cells Z3 through AF3" sqref="Z4" xr:uid="{5CCBFB89-04A8-4B3A-A784-F737DF4CF9AB}"/>
    <dataValidation allowBlank="1" showInputMessage="1" showErrorMessage="1" prompt="Weekdays for the month in cell above are in cells R3 through X3" sqref="R4" xr:uid="{621DDD1D-BB55-430D-A87F-08D541A7A980}"/>
    <dataValidation allowBlank="1" showInputMessage="1" showErrorMessage="1" prompt="Weekdays for the month in cell above are in cells J3 through P3" sqref="J4" xr:uid="{089673EC-D7D6-41DD-A1C5-43C03CA824CC}"/>
    <dataValidation allowBlank="1" showInputMessage="1" showErrorMessage="1" prompt="Weekdays for the month in cell above are in cells B3 through H3" sqref="B4" xr:uid="{8F32A5AE-1C7C-4B97-A4B9-D7E646ED07BB}"/>
    <dataValidation allowBlank="1" showInputMessage="1" showErrorMessage="1" prompt="Calendar Month is in this cell. Calendar for this month is automatically updated in cells Z21 through AF27" sqref="Z21:AF21" xr:uid="{9F0DAEA8-38F7-488D-8C77-36CE4E337E81}"/>
    <dataValidation allowBlank="1" showInputMessage="1" showErrorMessage="1" prompt="Calendar Month is in this cell. Calendar for this month is automatically updated in cells R21 through X27" sqref="R21:X21" xr:uid="{A3F686BA-479E-4E6D-AB18-3976BB62ED84}"/>
    <dataValidation allowBlank="1" showInputMessage="1" showErrorMessage="1" prompt="Calendar Month is in this cell. Calendar for this month is automatically updated in cells J21 through P27" sqref="J21:P21" xr:uid="{BF11262B-4636-4839-ADE9-DE0C0D18DB36}"/>
    <dataValidation allowBlank="1" showInputMessage="1" showErrorMessage="1" prompt="Calendar Month is in this cell. Calendar for this month is automatically updated in cells Z12 through AF18" sqref="Z12:AF12" xr:uid="{B89F444A-B6C5-4A29-A917-C7E78945DEEF}"/>
    <dataValidation allowBlank="1" showInputMessage="1" showErrorMessage="1" prompt="Calendar Month is in this cell. Calendar for this month is automatically updated in cells R12 through X18" sqref="R12:X12" xr:uid="{23255015-146B-4A90-9795-2A48AA6A7C0F}"/>
    <dataValidation allowBlank="1" showInputMessage="1" showErrorMessage="1" prompt="Calendar Month is in this cell. Calendar for this month is automatically updated in cells J12 through P18" sqref="J12:P12" xr:uid="{40A1D79F-7EF3-4102-8A1E-A44F826E9D45}"/>
    <dataValidation allowBlank="1" showInputMessage="1" showErrorMessage="1" prompt="Calendar Month is in this cell. Calendar for this month is automatically updated in cells B21 through H27" sqref="B21:H21" xr:uid="{4DA6DDDE-9C34-4405-A15E-00DA786FECA8}"/>
    <dataValidation allowBlank="1" showInputMessage="1" showErrorMessage="1" prompt="Calendar Month is in this cell. Calendar for this month is automatically updated in cells B12 through H18" sqref="B12:H12" xr:uid="{590EB7E7-7DFD-4C2E-B683-84ECF4916258}"/>
    <dataValidation allowBlank="1" showInputMessage="1" showErrorMessage="1" prompt="Calendar Month is in this cell. Calendar for this month is automatically updated in cells Z3 through AF9" sqref="Z3:AF3" xr:uid="{178ACBCE-A40C-4A80-8010-C7386F410783}"/>
    <dataValidation allowBlank="1" showInputMessage="1" showErrorMessage="1" prompt="Calendar Month is in this cell. Calendar for this month is automatically updated in cells R3 through X9" sqref="R3:X3" xr:uid="{997C706E-E314-4E11-9413-4BBAAF7948B2}"/>
    <dataValidation allowBlank="1" showInputMessage="1" showErrorMessage="1" prompt="Calendar Month is in this cell. Calendar for this month is automatically updated in cells J3 through P9" sqref="J3:P3" xr:uid="{3AC6215A-A6BD-4A06-957C-2DB48A424051}"/>
    <dataValidation allowBlank="1" showInputMessage="1" showErrorMessage="1" prompt="Calendar Month is in this cell. Calendar for this month is automatically updated in cells B3 through H9" sqref="B3:H3" xr:uid="{89E4BBE0-ADCF-484C-8AFB-EFDAA1853EC9}"/>
    <dataValidation allowBlank="1" showInputMessage="1" showErrorMessage="1" prompt="Create a calendar for any year using this Calendar Creator worksheet. Enter Year in cell at right to automatically update calendar for each month" sqref="A2" xr:uid="{794D658D-5882-4B26-99EC-F01B04EF9FB6}"/>
    <dataValidation allowBlank="1" showInputMessage="1" showErrorMessage="1" prompt="Enter Year in this cell to automatically update calendar for each month in cells B2 through AF27" sqref="B2:AF2" xr:uid="{7D12276B-F482-4B11-910D-D25F690EA47D}"/>
  </dataValidations>
  <printOptions horizontalCentered="1" verticalCentered="1"/>
  <pageMargins left="0.25" right="0.25" top="0.25" bottom="0.25" header="0.3" footer="0.3"/>
  <pageSetup scale="80" orientation="landscape" r:id="rId1"/>
  <headerFooter differentFirst="1"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4A02-0B17-4353-903C-711249AA7B44}">
  <sheetPr>
    <tabColor theme="2" tint="-0.499984740745262"/>
    <pageSetUpPr fitToPage="1"/>
  </sheetPr>
  <dimension ref="A1:AF39"/>
  <sheetViews>
    <sheetView showGridLines="0" zoomScaleNormal="100" workbookViewId="0">
      <selection activeCell="J20" sqref="J20"/>
    </sheetView>
  </sheetViews>
  <sheetFormatPr defaultRowHeight="18" customHeight="1" x14ac:dyDescent="0.25"/>
  <cols>
    <col min="1" max="1" width="2.7109375" customWidth="1"/>
    <col min="2" max="32" width="4.28515625" customWidth="1"/>
    <col min="33" max="33" width="2.7109375" customWidth="1"/>
  </cols>
  <sheetData>
    <row r="1" spans="1:32" ht="42" customHeight="1" x14ac:dyDescent="0.25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32" ht="30" customHeight="1" x14ac:dyDescent="0.25">
      <c r="B2" s="31">
        <v>2030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18" customHeight="1" x14ac:dyDescent="0.25">
      <c r="B3" s="32" t="s">
        <v>0</v>
      </c>
      <c r="C3" s="32"/>
      <c r="D3" s="32"/>
      <c r="E3" s="32"/>
      <c r="F3" s="32"/>
      <c r="G3" s="32"/>
      <c r="H3" s="32"/>
      <c r="J3" s="32" t="s">
        <v>3</v>
      </c>
      <c r="K3" s="32"/>
      <c r="L3" s="32"/>
      <c r="M3" s="32"/>
      <c r="N3" s="32"/>
      <c r="O3" s="32"/>
      <c r="P3" s="32"/>
      <c r="R3" s="32" t="s">
        <v>6</v>
      </c>
      <c r="S3" s="32"/>
      <c r="T3" s="32"/>
      <c r="U3" s="32"/>
      <c r="V3" s="32"/>
      <c r="W3" s="32"/>
      <c r="X3" s="32"/>
      <c r="Z3" s="32" t="s">
        <v>8</v>
      </c>
      <c r="AA3" s="32"/>
      <c r="AB3" s="32"/>
      <c r="AC3" s="32"/>
      <c r="AD3" s="32"/>
      <c r="AE3" s="32"/>
      <c r="AF3" s="32"/>
    </row>
    <row r="4" spans="1:32" ht="18" customHeight="1" x14ac:dyDescent="0.25"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R4" s="1" t="s">
        <v>12</v>
      </c>
      <c r="S4" s="1" t="s">
        <v>13</v>
      </c>
      <c r="T4" s="1" t="s">
        <v>14</v>
      </c>
      <c r="U4" s="1" t="s">
        <v>15</v>
      </c>
      <c r="V4" s="1" t="s">
        <v>16</v>
      </c>
      <c r="W4" s="1" t="s">
        <v>17</v>
      </c>
      <c r="X4" s="1" t="s">
        <v>18</v>
      </c>
      <c r="Z4" s="1" t="s">
        <v>12</v>
      </c>
      <c r="AA4" s="1" t="s">
        <v>13</v>
      </c>
      <c r="AB4" s="1" t="s">
        <v>14</v>
      </c>
      <c r="AC4" s="1" t="s">
        <v>15</v>
      </c>
      <c r="AD4" s="1" t="s">
        <v>16</v>
      </c>
      <c r="AE4" s="1" t="s">
        <v>17</v>
      </c>
      <c r="AF4" s="1" t="s">
        <v>18</v>
      </c>
    </row>
    <row r="5" spans="1:32" ht="18" customHeight="1" x14ac:dyDescent="0.25">
      <c r="B5" s="3" t="str">
        <f>IF(AND(YEAR(JanSun1)=Year,MONTH(JanSun1)=1),JanSun1, "")</f>
        <v/>
      </c>
      <c r="C5" s="20" t="str">
        <f>IF(AND(YEAR(JanSun1+1)=Year,MONTH(JanSun1+1)=1),JanSun1+1, "")</f>
        <v/>
      </c>
      <c r="D5" s="11">
        <f>IF(AND(YEAR(JanSun1+2)=Year,MONTH(JanSun1+2)=1),JanSun1+2, "")</f>
        <v>47484</v>
      </c>
      <c r="E5" s="3">
        <f>IF(AND(YEAR(JanSun1+3)=Year,MONTH(JanSun1+3)=1),JanSun1+3, "")</f>
        <v>47485</v>
      </c>
      <c r="F5" s="22">
        <f>IF(AND(YEAR(JanSun1+4)=Year,MONTH(JanSun1+4)=1),JanSun1+4, "")</f>
        <v>47486</v>
      </c>
      <c r="G5" s="22">
        <f>IF(AND(YEAR(JanSun1+5)=Year,MONTH(JanSun1+5)=1),JanSun1+5, "")</f>
        <v>47487</v>
      </c>
      <c r="H5" s="43">
        <f>IF(AND(YEAR(JanSun1+6)=Year,MONTH(JanSun1+6)=1),JanSun1+6, "")</f>
        <v>47488</v>
      </c>
      <c r="I5" s="4"/>
      <c r="J5" s="3" t="str">
        <f>IF(AND(YEAR(AprSun1)=Year,MONTH(AprSun1)=4),AprSun1, "")</f>
        <v/>
      </c>
      <c r="K5" s="8">
        <f>IF(AND(YEAR(AprSun1+1)=Year,MONTH(AprSun1+1)=4),AprSun1+1, "")</f>
        <v>47574</v>
      </c>
      <c r="L5" s="8">
        <f>IF(AND(YEAR(AprSun1+2)=Year,MONTH(AprSun1+2)=4),AprSun1+2, "")</f>
        <v>47575</v>
      </c>
      <c r="M5" s="8">
        <f>IF(AND(YEAR(AprSun1+3)=Year,MONTH(AprSun1+3)=4),AprSun1+3, "")</f>
        <v>47576</v>
      </c>
      <c r="N5" s="2">
        <f>IF(AND(YEAR(AprSun1+4)=Year,MONTH(AprSun1+4)=4),AprSun1+4, "")</f>
        <v>47577</v>
      </c>
      <c r="O5" s="8">
        <f>IF(AND(YEAR(AprSun1+5)=Year,MONTH(AprSun1+5)=4),AprSun1+5, "")</f>
        <v>47578</v>
      </c>
      <c r="P5" s="8">
        <f>IF(AND(YEAR(AprSun1+6)=Year,MONTH(AprSun1+6)=4),AprSun1+6, "")</f>
        <v>47579</v>
      </c>
      <c r="Q5" s="4"/>
      <c r="R5" s="3" t="str">
        <f>IF(AND(YEAR(JulSun1)=Year,MONTH(JulSun1)=7),JulSun1, "")</f>
        <v/>
      </c>
      <c r="S5" s="8">
        <f>IF(AND(YEAR(JulSun1+1)=Year,MONTH(JulSun1+1)=7),JulSun1+1, "")</f>
        <v>47665</v>
      </c>
      <c r="T5" s="8">
        <f>IF(AND(YEAR(JulSun1+2)=Year,MONTH(JulSun1+2)=7),JulSun1+2, "")</f>
        <v>47666</v>
      </c>
      <c r="U5" s="44">
        <f>IF(AND(YEAR(JulSun1+3)=Year,MONTH(JulSun1+3)=7),JulSun1+3, "")</f>
        <v>47667</v>
      </c>
      <c r="V5" s="11">
        <f>IF(AND(YEAR(JulSun1+4)=Year,MONTH(JulSun1+4)=7),JulSun1+4, "")</f>
        <v>47668</v>
      </c>
      <c r="W5" s="8">
        <f>IF(AND(YEAR(JulSun1+5)=Year,MONTH(JulSun1+5)=7),JulSun1+5, "")</f>
        <v>47669</v>
      </c>
      <c r="X5" s="48">
        <f>IF(AND(YEAR(JulSun1+6)=Year,MONTH(JulSun1+6)=7),JulSun1+6, "")</f>
        <v>47670</v>
      </c>
      <c r="Y5" s="4"/>
      <c r="Z5" s="3" t="str">
        <f>IF(AND(YEAR(OctSun1)=Year,MONTH(OctSun1)=10),OctSun1, "")</f>
        <v/>
      </c>
      <c r="AA5" s="3" t="str">
        <f>IF(AND(YEAR(OctSun1+1)=Year,MONTH(OctSun1+1)=10),OctSun1+1, "")</f>
        <v/>
      </c>
      <c r="AB5" s="3">
        <f>IF(AND(YEAR(OctSun1+2)=Year,MONTH(OctSun1+2)=10),OctSun1+2, "")</f>
        <v>47757</v>
      </c>
      <c r="AC5" s="3">
        <f>IF(AND(YEAR(OctSun1+3)=Year,MONTH(OctSun1+3)=10),OctSun1+3, "")</f>
        <v>47758</v>
      </c>
      <c r="AD5" s="2">
        <f>IF(AND(YEAR(OctSun1+4)=Year,MONTH(OctSun1+4)=10),OctSun1+4, "")</f>
        <v>47759</v>
      </c>
      <c r="AE5" s="3">
        <f>IF(AND(YEAR(OctSun1+5)=Year,MONTH(OctSun1+5)=10),OctSun1+5, "")</f>
        <v>47760</v>
      </c>
      <c r="AF5" s="3">
        <f>IF(AND(YEAR(OctSun1+6)=Year,MONTH(OctSun1+6)=10),OctSun1+6, "")</f>
        <v>47761</v>
      </c>
    </row>
    <row r="6" spans="1:32" ht="18" customHeight="1" x14ac:dyDescent="0.25">
      <c r="B6" s="6">
        <f>IF(AND(YEAR(JanSun1+7)=Year,MONTH(JanSun1+7)=1),JanSun1+7, "")</f>
        <v>47489</v>
      </c>
      <c r="C6" s="8">
        <f>IF(AND(YEAR(JanSun1+8)=Year,MONTH(JanSun1+8)=1),JanSun1+8, "")</f>
        <v>47490</v>
      </c>
      <c r="D6" s="8">
        <f>IF(AND(YEAR(JanSun1+9)=Year,MONTH(JanSun1+9)=1),JanSun1+9, "")</f>
        <v>47491</v>
      </c>
      <c r="E6" s="8">
        <f>IF(AND(YEAR(JanSun1+10)=Year,MONTH(JanSun1+10)=1),JanSun1+10, "")</f>
        <v>47492</v>
      </c>
      <c r="F6" s="2">
        <f>IF(AND(YEAR(JanSun1+11)=Year,MONTH(JanSun1+11)=1),JanSun1+11, "")</f>
        <v>47493</v>
      </c>
      <c r="G6" s="8">
        <f>IF(AND(YEAR(JanSun1+12)=Year,MONTH(JanSun1+12)=1),JanSun1+12, "")</f>
        <v>47494</v>
      </c>
      <c r="H6" s="8">
        <f>IF(AND(YEAR(JanSun1+13)=Year,MONTH(JanSun1+13)=1),JanSun1+13, "")</f>
        <v>47495</v>
      </c>
      <c r="I6" s="4"/>
      <c r="J6" s="8">
        <f>IF(AND(YEAR(AprSun1+7)=Year,MONTH(AprSun1+7)=4),AprSun1+7, "")</f>
        <v>47580</v>
      </c>
      <c r="K6" s="8">
        <f>IF(AND(YEAR(AprSun1+8)=Year,MONTH(AprSun1+8)=4),AprSun1+8, "")</f>
        <v>47581</v>
      </c>
      <c r="L6" s="8">
        <f>IF(AND(YEAR(AprSun1+9)=Year,MONTH(AprSun1+9)=4),AprSun1+9, "")</f>
        <v>47582</v>
      </c>
      <c r="M6" s="8">
        <f>IF(AND(YEAR(AprSun1+10)=Year,MONTH(AprSun1+10)=4),AprSun1+10, "")</f>
        <v>47583</v>
      </c>
      <c r="N6" s="8">
        <f>IF(AND(YEAR(AprSun1+11)=Year,MONTH(AprSun1+11)=4),AprSun1+11, "")</f>
        <v>47584</v>
      </c>
      <c r="O6" s="8">
        <f>IF(AND(YEAR(AprSun1+12)=Year,MONTH(AprSun1+12)=4),AprSun1+12, "")</f>
        <v>47585</v>
      </c>
      <c r="P6" s="7">
        <f>IF(AND(YEAR(AprSun1+13)=Year,MONTH(AprSun1+13)=4),AprSun1+13, "")</f>
        <v>47586</v>
      </c>
      <c r="Q6" s="4"/>
      <c r="R6" s="46">
        <f>IF(AND(YEAR(JulSun1+7)=Year,MONTH(JulSun1+7)=7),JulSun1+7, "")</f>
        <v>47671</v>
      </c>
      <c r="S6" s="3">
        <f>IF(AND(YEAR(JulSun1+8)=Year,MONTH(JulSun1+8)=7),JulSun1+8, "")</f>
        <v>47672</v>
      </c>
      <c r="T6" s="22">
        <f>IF(AND(YEAR(JulSun1+9)=Year,MONTH(JulSun1+9)=7),JulSun1+9, "")</f>
        <v>47673</v>
      </c>
      <c r="U6" s="3">
        <f>IF(AND(YEAR(JulSun1+10)=Year,MONTH(JulSun1+10)=7),JulSun1+10, "")</f>
        <v>47674</v>
      </c>
      <c r="V6" s="2">
        <f>IF(AND(YEAR(JulSun1+11)=Year,MONTH(JulSun1+11)=7),JulSun1+11, "")</f>
        <v>47675</v>
      </c>
      <c r="W6" s="3">
        <f>IF(AND(YEAR(JulSun1+12)=Year,MONTH(JulSun1+12)=7),JulSun1+12, "")</f>
        <v>47676</v>
      </c>
      <c r="X6" s="3">
        <f>IF(AND(YEAR(JulSun1+13)=Year,MONTH(JulSun1+13)=7),JulSun1+13, "")</f>
        <v>47677</v>
      </c>
      <c r="Y6" s="4"/>
      <c r="Z6" s="3">
        <f>IF(AND(YEAR(OctSun1+7)=Year,MONTH(OctSun1+7)=10),OctSun1+7, "")</f>
        <v>47762</v>
      </c>
      <c r="AA6" s="3">
        <f>IF(AND(YEAR(OctSun1+8)=Year,MONTH(OctSun1+8)=10),OctSun1+8, "")</f>
        <v>47763</v>
      </c>
      <c r="AB6" s="3">
        <f>IF(AND(YEAR(OctSun1+9)=Year,MONTH(OctSun1+9)=10),OctSun1+9, "")</f>
        <v>47764</v>
      </c>
      <c r="AC6" s="3">
        <f>IF(AND(YEAR(OctSun1+10)=Year,MONTH(OctSun1+10)=10),OctSun1+10, "")</f>
        <v>47765</v>
      </c>
      <c r="AD6" s="3">
        <f>IF(AND(YEAR(OctSun1+11)=Year,MONTH(OctSun1+11)=10),OctSun1+11, "")</f>
        <v>47766</v>
      </c>
      <c r="AE6" s="3">
        <f>IF(AND(YEAR(OctSun1+12)=Year,MONTH(OctSun1+12)=10),OctSun1+12, "")</f>
        <v>47767</v>
      </c>
      <c r="AF6" s="7">
        <f>IF(AND(YEAR(OctSun1+13)=Year,MONTH(OctSun1+13)=10),OctSun1+13, "")</f>
        <v>47768</v>
      </c>
    </row>
    <row r="7" spans="1:32" ht="18" customHeight="1" x14ac:dyDescent="0.25">
      <c r="B7" s="8">
        <f>IF(AND(YEAR(JanSun1+14)=Year,MONTH(JanSun1+14)=1),JanSun1+14, "")</f>
        <v>47496</v>
      </c>
      <c r="C7" s="8">
        <f>IF(AND(YEAR(JanSun1+15)=Year,MONTH(JanSun1+15)=1),JanSun1+15, "")</f>
        <v>47497</v>
      </c>
      <c r="D7" s="8">
        <f>IF(AND(YEAR(JanSun1+16)=Year,MONTH(JanSun1+16)=1),JanSun1+16, "")</f>
        <v>47498</v>
      </c>
      <c r="E7" s="8">
        <f>IF(AND(YEAR(JanSun1+17)=Year,MONTH(JanSun1+17)=1),JanSun1+17, "")</f>
        <v>47499</v>
      </c>
      <c r="F7" s="8">
        <f>IF(AND(YEAR(JanSun1+18)=Year,MONTH(JanSun1+18)=1),JanSun1+18, "")</f>
        <v>47500</v>
      </c>
      <c r="G7" s="8">
        <f>IF(AND(YEAR(JanSun1+19)=Year,MONTH(JanSun1+19)=1),JanSun1+19, "")</f>
        <v>47501</v>
      </c>
      <c r="H7" s="7">
        <f>IF(AND(YEAR(JanSun1+20)=Year,MONTH(JanSun1+20)=1),JanSun1+20, "")</f>
        <v>47502</v>
      </c>
      <c r="I7" s="4"/>
      <c r="J7" s="6">
        <f>IF(AND(YEAR(AprSun1+14)=Year,MONTH(AprSun1+14)=4),AprSun1+14, "")</f>
        <v>47587</v>
      </c>
      <c r="K7" s="3">
        <f>IF(AND(YEAR(AprSun1+15)=Year,MONTH(AprSun1+15)=4),AprSun1+15, "")</f>
        <v>47588</v>
      </c>
      <c r="L7" s="3">
        <f>IF(AND(YEAR(AprSun1+16)=Year,MONTH(AprSun1+16)=4),AprSun1+16, "")</f>
        <v>47589</v>
      </c>
      <c r="M7" s="3">
        <f>IF(AND(YEAR(AprSun1+17)=Year,MONTH(AprSun1+17)=4),AprSun1+17, "")</f>
        <v>47590</v>
      </c>
      <c r="N7" s="2">
        <f>IF(AND(YEAR(AprSun1+18)=Year,MONTH(AprSun1+18)=4),AprSun1+18, "")</f>
        <v>47591</v>
      </c>
      <c r="O7" s="3">
        <f>IF(AND(YEAR(AprSun1+19)=Year,MONTH(AprSun1+19)=4),AprSun1+19, "")</f>
        <v>47592</v>
      </c>
      <c r="P7" s="3">
        <f>IF(AND(YEAR(AprSun1+20)=Year,MONTH(AprSun1+20)=4),AprSun1+20, "")</f>
        <v>47593</v>
      </c>
      <c r="Q7" s="4"/>
      <c r="R7" s="3">
        <f>IF(AND(YEAR(JulSun1+14)=Year,MONTH(JulSun1+14)=7),JulSun1+14, "")</f>
        <v>47678</v>
      </c>
      <c r="S7" s="3">
        <f>IF(AND(YEAR(JulSun1+15)=Year,MONTH(JulSun1+15)=7),JulSun1+15, "")</f>
        <v>47679</v>
      </c>
      <c r="T7" s="3">
        <f>IF(AND(YEAR(JulSun1+16)=Year,MONTH(JulSun1+16)=7),JulSun1+16, "")</f>
        <v>47680</v>
      </c>
      <c r="U7" s="3">
        <f>IF(AND(YEAR(JulSun1+17)=Year,MONTH(JulSun1+17)=7),JulSun1+17, "")</f>
        <v>47681</v>
      </c>
      <c r="V7" s="3">
        <f>IF(AND(YEAR(JulSun1+18)=Year,MONTH(JulSun1+18)=7),JulSun1+18, "")</f>
        <v>47682</v>
      </c>
      <c r="W7" s="3">
        <f>IF(AND(YEAR(JulSun1+19)=Year,MONTH(JulSun1+19)=7),JulSun1+19, "")</f>
        <v>47683</v>
      </c>
      <c r="X7" s="7">
        <f>IF(AND(YEAR(JulSun1+20)=Year,MONTH(JulSun1+20)=7),JulSun1+20, "")</f>
        <v>47684</v>
      </c>
      <c r="Y7" s="4"/>
      <c r="Z7" s="6">
        <f>IF(AND(YEAR(OctSun1+14)=Year,MONTH(OctSun1+14)=10),OctSun1+14, "")</f>
        <v>47769</v>
      </c>
      <c r="AA7" s="8">
        <f>IF(AND(YEAR(OctSun1+15)=Year,MONTH(OctSun1+15)=10),OctSun1+15, "")</f>
        <v>47770</v>
      </c>
      <c r="AB7" s="8">
        <f>IF(AND(YEAR(OctSun1+16)=Year,MONTH(OctSun1+16)=10),OctSun1+16, "")</f>
        <v>47771</v>
      </c>
      <c r="AC7" s="8">
        <f>IF(AND(YEAR(OctSun1+17)=Year,MONTH(OctSun1+17)=10),OctSun1+17, "")</f>
        <v>47772</v>
      </c>
      <c r="AD7" s="2">
        <f>IF(AND(YEAR(OctSun1+18)=Year,MONTH(OctSun1+18)=10),OctSun1+18, "")</f>
        <v>47773</v>
      </c>
      <c r="AE7" s="8">
        <f>IF(AND(YEAR(OctSun1+19)=Year,MONTH(OctSun1+19)=10),OctSun1+19, "")</f>
        <v>47774</v>
      </c>
      <c r="AF7" s="8">
        <f>IF(AND(YEAR(OctSun1+20)=Year,MONTH(OctSun1+20)=10),OctSun1+20, "")</f>
        <v>47775</v>
      </c>
    </row>
    <row r="8" spans="1:32" ht="18" customHeight="1" x14ac:dyDescent="0.25">
      <c r="B8" s="6">
        <f>IF(AND(YEAR(JanSun1+21)=Year,MONTH(JanSun1+21)=1),JanSun1+21, "")</f>
        <v>47503</v>
      </c>
      <c r="C8" s="3">
        <f>IF(AND(YEAR(JanSun1+22)=Year,MONTH(JanSun1+22)=1),JanSun1+22, "")</f>
        <v>47504</v>
      </c>
      <c r="D8" s="3">
        <f>IF(AND(YEAR(JanSun1+23)=Year,MONTH(JanSun1+23)=1),JanSun1+23, "")</f>
        <v>47505</v>
      </c>
      <c r="E8" s="3">
        <f>IF(AND(YEAR(JanSun1+24)=Year,MONTH(JanSun1+24)=1),JanSun1+24, "")</f>
        <v>47506</v>
      </c>
      <c r="F8" s="2">
        <f>IF(AND(YEAR(JanSun1+25)=Year,MONTH(JanSun1+25)=1),JanSun1+25, "")</f>
        <v>47507</v>
      </c>
      <c r="G8" s="3">
        <f>IF(AND(YEAR(JanSun1+26)=Year,MONTH(JanSun1+26)=1),JanSun1+26, "")</f>
        <v>47508</v>
      </c>
      <c r="H8" s="3">
        <f>IF(AND(YEAR(JanSun1+27)=Year,MONTH(JanSun1+27)=1),JanSun1+27, "")</f>
        <v>47509</v>
      </c>
      <c r="I8" s="4"/>
      <c r="J8" s="3">
        <f>IF(AND(YEAR(AprSun1+21)=Year,MONTH(AprSun1+21)=4),AprSun1+21, "")</f>
        <v>47594</v>
      </c>
      <c r="K8" s="3">
        <f>IF(AND(YEAR(AprSun1+22)=Year,MONTH(AprSun1+22)=4),AprSun1+22, "")</f>
        <v>47595</v>
      </c>
      <c r="L8" s="3">
        <f>IF(AND(YEAR(AprSun1+23)=Year,MONTH(AprSun1+23)=4),AprSun1+23, "")</f>
        <v>47596</v>
      </c>
      <c r="M8" s="3">
        <f>IF(AND(YEAR(AprSun1+24)=Year,MONTH(AprSun1+24)=4),AprSun1+24, "")</f>
        <v>47597</v>
      </c>
      <c r="N8" s="3">
        <f>IF(AND(YEAR(AprSun1+25)=Year,MONTH(AprSun1+25)=4),AprSun1+25, "")</f>
        <v>47598</v>
      </c>
      <c r="O8" s="3">
        <f>IF(AND(YEAR(AprSun1+26)=Year,MONTH(AprSun1+26)=4),AprSun1+26, "")</f>
        <v>47599</v>
      </c>
      <c r="P8" s="7">
        <f>IF(AND(YEAR(AprSun1+27)=Year,MONTH(AprSun1+27)=4),AprSun1+27, "")</f>
        <v>47600</v>
      </c>
      <c r="Q8" s="4"/>
      <c r="R8" s="6">
        <f>IF(AND(YEAR(JulSun1+21)=Year,MONTH(JulSun1+21)=7),JulSun1+21, "")</f>
        <v>47685</v>
      </c>
      <c r="S8" s="8">
        <f>IF(AND(YEAR(JulSun1+22)=Year,MONTH(JulSun1+22)=7),JulSun1+22, "")</f>
        <v>47686</v>
      </c>
      <c r="T8" s="8">
        <f>IF(AND(YEAR(JulSun1+23)=Year,MONTH(JulSun1+23)=7),JulSun1+23, "")</f>
        <v>47687</v>
      </c>
      <c r="U8" s="8">
        <f>IF(AND(YEAR(JulSun1+24)=Year,MONTH(JulSun1+24)=7),JulSun1+24, "")</f>
        <v>47688</v>
      </c>
      <c r="V8" s="2">
        <f>IF(AND(YEAR(JulSun1+25)=Year,MONTH(JulSun1+25)=7),JulSun1+25, "")</f>
        <v>47689</v>
      </c>
      <c r="W8" s="8">
        <f>IF(AND(YEAR(JulSun1+26)=Year,MONTH(JulSun1+26)=7),JulSun1+26, "")</f>
        <v>47690</v>
      </c>
      <c r="X8" s="8">
        <f>IF(AND(YEAR(JulSun1+27)=Year,MONTH(JulSun1+27)=7),JulSun1+27, "")</f>
        <v>47691</v>
      </c>
      <c r="Y8" s="4"/>
      <c r="Z8" s="8">
        <f>IF(AND(YEAR(OctSun1+21)=Year,MONTH(OctSun1+21)=10),OctSun1+21, "")</f>
        <v>47776</v>
      </c>
      <c r="AA8" s="8">
        <f>IF(AND(YEAR(OctSun1+22)=Year,MONTH(OctSun1+22)=10),OctSun1+22, "")</f>
        <v>47777</v>
      </c>
      <c r="AB8" s="8">
        <f>IF(AND(YEAR(OctSun1+23)=Year,MONTH(OctSun1+23)=10),OctSun1+23, "")</f>
        <v>47778</v>
      </c>
      <c r="AC8" s="8">
        <f>IF(AND(YEAR(OctSun1+24)=Year,MONTH(OctSun1+24)=10),OctSun1+24, "")</f>
        <v>47779</v>
      </c>
      <c r="AD8" s="8">
        <f>IF(AND(YEAR(OctSun1+25)=Year,MONTH(OctSun1+25)=10),OctSun1+25, "")</f>
        <v>47780</v>
      </c>
      <c r="AE8" s="8">
        <f>IF(AND(YEAR(OctSun1+26)=Year,MONTH(OctSun1+26)=10),OctSun1+26, "")</f>
        <v>47781</v>
      </c>
      <c r="AF8" s="7">
        <f>IF(AND(YEAR(OctSun1+27)=Year,MONTH(OctSun1+27)=10),OctSun1+27, "")</f>
        <v>47782</v>
      </c>
    </row>
    <row r="9" spans="1:32" ht="18" customHeight="1" x14ac:dyDescent="0.25">
      <c r="B9" s="3">
        <f>IF(AND(YEAR(JanSun1+28)=Year,MONTH(JanSun1+28)=1),JanSun1+28, "")</f>
        <v>47510</v>
      </c>
      <c r="C9" s="3">
        <f>IF(AND(YEAR(JanSun1+29)=Year,MONTH(JanSun1+29)=1),JanSun1+29, "")</f>
        <v>47511</v>
      </c>
      <c r="D9" s="3">
        <f>IF(AND(YEAR(JanSun1+30)=Year,MONTH(JanSun1+30)=1),JanSun1+30, "")</f>
        <v>47512</v>
      </c>
      <c r="E9" s="3">
        <f>IF(AND(YEAR(JanSun1+31)=Year,MONTH(JanSun1+31)=1),JanSun1+31, "")</f>
        <v>47513</v>
      </c>
      <c r="F9" s="3">
        <f>IF(AND(YEAR(JanSun1+32)=Year,MONTH(JanSun1+32)=1),JanSun1+32, "")</f>
        <v>47514</v>
      </c>
      <c r="G9" s="3" t="str">
        <f>IF(AND(YEAR(JanSun1+33)=Year,MONTH(JanSun1+33)=1),JanSun1+33, "")</f>
        <v/>
      </c>
      <c r="H9" s="3" t="str">
        <f>IF(AND(YEAR(JanSun1+34)=Year,MONTH(JanSun1+34)=1),JanSun1+34, "")</f>
        <v/>
      </c>
      <c r="I9" s="4"/>
      <c r="J9" s="6">
        <f>IF(AND(YEAR(AprSun1+28)=Year,MONTH(AprSun1+28)=4),AprSun1+28, "")</f>
        <v>47601</v>
      </c>
      <c r="K9" s="8">
        <f>IF(AND(YEAR(AprSun1+29)=Year,MONTH(AprSun1+29)=4),AprSun1+29, "")</f>
        <v>47602</v>
      </c>
      <c r="L9" s="8">
        <f>IF(AND(YEAR(AprSun1+30)=Year,MONTH(AprSun1+30)=4),AprSun1+30, "")</f>
        <v>47603</v>
      </c>
      <c r="M9" s="3" t="str">
        <f>IF(AND(YEAR(AprSun1+31)=Year,MONTH(AprSun1+31)=4),AprSun1+31, "")</f>
        <v/>
      </c>
      <c r="N9" s="3" t="str">
        <f>IF(AND(YEAR(AprSun1+32)=Year,MONTH(AprSun1+32)=4),AprSun1+32, "")</f>
        <v/>
      </c>
      <c r="O9" s="3" t="str">
        <f>IF(AND(YEAR(AprSun1+33)=Year,MONTH(AprSun1+33)=4),AprSun1+33, "")</f>
        <v/>
      </c>
      <c r="P9" s="3" t="str">
        <f>IF(AND(YEAR(AprSun1+34)=Year,MONTH(AprSun1+34)=4),AprSun1+34, "")</f>
        <v/>
      </c>
      <c r="Q9" s="4"/>
      <c r="R9" s="8">
        <f>IF(AND(YEAR(JulSun1+28)=Year,MONTH(JulSun1+28)=7),JulSun1+28, "")</f>
        <v>47692</v>
      </c>
      <c r="S9" s="8">
        <f>IF(AND(YEAR(JulSun1+29)=Year,MONTH(JulSun1+29)=7),JulSun1+29, "")</f>
        <v>47693</v>
      </c>
      <c r="T9" s="8">
        <f>IF(AND(YEAR(JulSun1+30)=Year,MONTH(JulSun1+30)=7),JulSun1+30, "")</f>
        <v>47694</v>
      </c>
      <c r="U9" s="8">
        <f>IF(AND(YEAR(JulSun1+31)=Year,MONTH(JulSun1+31)=7),JulSun1+31, "")</f>
        <v>47695</v>
      </c>
      <c r="V9" s="3" t="str">
        <f>IF(AND(YEAR(JulSun1+32)=Year,MONTH(JulSun1+32)=7),JulSun1+32, "")</f>
        <v/>
      </c>
      <c r="W9" s="3" t="str">
        <f>IF(AND(YEAR(JulSun1+33)=Year,MONTH(JulSun1+33)=7),JulSun1+33, "")</f>
        <v/>
      </c>
      <c r="X9" s="3" t="str">
        <f>IF(AND(YEAR(JulSun1+34)=Year,MONTH(JulSun1+34)=7),JulSun1+34, "")</f>
        <v/>
      </c>
      <c r="Y9" s="4"/>
      <c r="Z9" s="6">
        <f>IF(AND(YEAR(OctSun1+28)=Year,MONTH(OctSun1+28)=10),OctSun1+28, "")</f>
        <v>47783</v>
      </c>
      <c r="AA9" s="3">
        <f>IF(AND(YEAR(OctSun1+29)=Year,MONTH(OctSun1+29)=10),OctSun1+29, "")</f>
        <v>47784</v>
      </c>
      <c r="AB9" s="3">
        <f>IF(AND(YEAR(OctSun1+30)=Year,MONTH(OctSun1+30)=10),OctSun1+30, "")</f>
        <v>47785</v>
      </c>
      <c r="AC9" s="3">
        <f>IF(AND(YEAR(OctSun1+31)=Year,MONTH(OctSun1+31)=10),OctSun1+31, "")</f>
        <v>47786</v>
      </c>
      <c r="AD9" s="2">
        <f>IF(AND(YEAR(OctSun1+32)=Year,MONTH(OctSun1+32)=10),OctSun1+32, "")</f>
        <v>47787</v>
      </c>
      <c r="AE9" s="3" t="str">
        <f>IF(AND(YEAR(OctSun1+33)=Year,MONTH(OctSun1+33)=10),OctSun1+33, "")</f>
        <v/>
      </c>
      <c r="AF9" s="3" t="str">
        <f>IF(AND(YEAR(OctSun1+34)=Year,MONTH(OctSun1+34)=10),OctSun1+34, "")</f>
        <v/>
      </c>
    </row>
    <row r="10" spans="1:32" ht="18" customHeight="1" x14ac:dyDescent="0.25">
      <c r="B10" s="3" t="str">
        <f>IF(AND(YEAR(JanSun1+35)=Year,MONTH(JanSun1+35)=1),JanSun1+35, "")</f>
        <v/>
      </c>
      <c r="C10" s="3" t="str">
        <f>IF(AND(YEAR(JanSun1+36)=Year,MONTH(JanSun1+36)=1),JanSun1+36, "")</f>
        <v/>
      </c>
      <c r="D10" s="3" t="str">
        <f>IF(AND(YEAR(JanSun1+37)=Year,MONTH(JanSun1+37)=1),JanSun1+37, "")</f>
        <v/>
      </c>
      <c r="E10" s="3" t="str">
        <f>IF(AND(YEAR(JanSun1+38)=Year,MONTH(JanSun1+38)=1),JanSun1+38, "")</f>
        <v/>
      </c>
      <c r="F10" s="3" t="str">
        <f>IF(AND(YEAR(JanSun1+39)=Year,MONTH(JanSun1+39)=1),JanSun1+39, "")</f>
        <v/>
      </c>
      <c r="G10" s="3" t="str">
        <f>IF(AND(YEAR(JanSun1+40)=Year,MONTH(JanSun1+40)=1),JanSun1+40, "")</f>
        <v/>
      </c>
      <c r="H10" s="3" t="str">
        <f>IF(AND(YEAR(JanSun1+41)=Year,MONTH(JanSun1+41)=1),JanSun1+41, "")</f>
        <v/>
      </c>
      <c r="I10" s="4"/>
      <c r="J10" s="3" t="str">
        <f>IF(AND(YEAR(AprSun1+35)=Year,MONTH(AprSun1+35)=4),AprSun1+35, "")</f>
        <v/>
      </c>
      <c r="K10" s="3" t="str">
        <f>IF(AND(YEAR(AprSun1+36)=Year,MONTH(AprSun1+36)=4),AprSun1+36, "")</f>
        <v/>
      </c>
      <c r="L10" s="3" t="str">
        <f>IF(AND(YEAR(AprSun1+37)=Year,MONTH(AprSun1+37)=4),AprSun1+37, "")</f>
        <v/>
      </c>
      <c r="M10" s="3" t="str">
        <f>IF(AND(YEAR(AprSun1+38)=Year,MONTH(AprSun1+38)=4),AprSun1+38, "")</f>
        <v/>
      </c>
      <c r="N10" s="3" t="str">
        <f>IF(AND(YEAR(AprSun1+39)=Year,MONTH(AprSun1+39)=4),AprSun1+39, "")</f>
        <v/>
      </c>
      <c r="O10" s="3" t="str">
        <f>IF(AND(YEAR(AprSun1+40)=Year,MONTH(AprSun1+40)=4),AprSun1+40, "")</f>
        <v/>
      </c>
      <c r="P10" s="3" t="str">
        <f>IF(AND(YEAR(AprSun1+41)=Year,MONTH(AprSun1+41)=4),AprSun1+41, "")</f>
        <v/>
      </c>
      <c r="Q10" s="4"/>
      <c r="R10" s="3" t="str">
        <f>IF(AND(YEAR(JulSun1+35)=Year,MONTH(JulSun1+35)=7),JulSun1+35, "")</f>
        <v/>
      </c>
      <c r="S10" s="3" t="str">
        <f>IF(AND(YEAR(JulSun1+36)=Year,MONTH(JulSun1+36)=7),JulSun1+36, "")</f>
        <v/>
      </c>
      <c r="T10" s="3" t="str">
        <f>IF(AND(YEAR(JulSun1+37)=Year,MONTH(JulSun1+37)=7),JulSun1+37, "")</f>
        <v/>
      </c>
      <c r="U10" s="3" t="str">
        <f>IF(AND(YEAR(JulSun1+38)=Year,MONTH(JulSun1+38)=7),JulSun1+38, "")</f>
        <v/>
      </c>
      <c r="V10" s="3" t="str">
        <f>IF(AND(YEAR(JulSun1+39)=Year,MONTH(JulSun1+39)=7),JulSun1+39, "")</f>
        <v/>
      </c>
      <c r="W10" s="3" t="str">
        <f>IF(AND(YEAR(JulSun1+40)=Year,MONTH(JulSun1+40)=7),JulSun1+40, "")</f>
        <v/>
      </c>
      <c r="X10" s="3" t="str">
        <f>IF(AND(YEAR(JulSun1+41)=Year,MONTH(JulSun1+41)=7),JulSun1+41, "")</f>
        <v/>
      </c>
      <c r="Y10" s="4"/>
      <c r="Z10" s="3" t="str">
        <f>IF(AND(YEAR(OctSun1+35)=Year,MONTH(OctSun1+35)=10),OctSun1+35, "")</f>
        <v/>
      </c>
      <c r="AA10" s="3" t="str">
        <f>IF(AND(YEAR(OctSun1+36)=Year,MONTH(OctSun1+36)=10),OctSun1+36, "")</f>
        <v/>
      </c>
      <c r="AB10" s="3" t="str">
        <f>IF(AND(YEAR(OctSun1+37)=Year,MONTH(OctSun1+37)=10),OctSun1+37, "")</f>
        <v/>
      </c>
      <c r="AC10" s="3" t="str">
        <f>IF(AND(YEAR(OctSun1+38)=Year,MONTH(OctSun1+38)=10),OctSun1+38, "")</f>
        <v/>
      </c>
      <c r="AD10" s="3" t="str">
        <f>IF(AND(YEAR(OctSun1+39)=Year,MONTH(OctSun1+39)=10),OctSun1+39, "")</f>
        <v/>
      </c>
      <c r="AE10" s="3" t="str">
        <f>IF(AND(YEAR(OctSun1+40)=Year,MONTH(OctSun1+40)=10),OctSun1+40, "")</f>
        <v/>
      </c>
      <c r="AF10" s="3" t="str">
        <f>IF(AND(YEAR(OctSun1+41)=Year,MONTH(OctSun1+41)=10),OctSun1+41, "")</f>
        <v/>
      </c>
    </row>
    <row r="11" spans="1:32" ht="18" customHeight="1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8" customHeight="1" x14ac:dyDescent="0.25">
      <c r="B12" s="32" t="s">
        <v>1</v>
      </c>
      <c r="C12" s="32"/>
      <c r="D12" s="32"/>
      <c r="E12" s="32"/>
      <c r="F12" s="32"/>
      <c r="G12" s="32"/>
      <c r="H12" s="32"/>
      <c r="I12" s="4"/>
      <c r="J12" s="32" t="s">
        <v>4</v>
      </c>
      <c r="K12" s="32"/>
      <c r="L12" s="32"/>
      <c r="M12" s="32"/>
      <c r="N12" s="32"/>
      <c r="O12" s="32"/>
      <c r="P12" s="32"/>
      <c r="Q12" s="4"/>
      <c r="R12" s="32" t="s">
        <v>9</v>
      </c>
      <c r="S12" s="32"/>
      <c r="T12" s="32"/>
      <c r="U12" s="32"/>
      <c r="V12" s="32"/>
      <c r="W12" s="32"/>
      <c r="X12" s="32"/>
      <c r="Y12" s="4"/>
      <c r="Z12" s="32" t="s">
        <v>10</v>
      </c>
      <c r="AA12" s="32"/>
      <c r="AB12" s="32"/>
      <c r="AC12" s="32"/>
      <c r="AD12" s="32"/>
      <c r="AE12" s="32"/>
      <c r="AF12" s="32"/>
    </row>
    <row r="13" spans="1:32" ht="18" customHeight="1" x14ac:dyDescent="0.25">
      <c r="B13" s="5" t="s">
        <v>12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4"/>
      <c r="J13" s="5" t="s">
        <v>12</v>
      </c>
      <c r="K13" s="5" t="s">
        <v>13</v>
      </c>
      <c r="L13" s="5" t="s">
        <v>14</v>
      </c>
      <c r="M13" s="5" t="s">
        <v>15</v>
      </c>
      <c r="N13" s="5" t="s">
        <v>16</v>
      </c>
      <c r="O13" s="5" t="s">
        <v>17</v>
      </c>
      <c r="P13" s="5" t="s">
        <v>18</v>
      </c>
      <c r="Q13" s="4"/>
      <c r="R13" s="5" t="s">
        <v>12</v>
      </c>
      <c r="S13" s="5" t="s">
        <v>13</v>
      </c>
      <c r="T13" s="5" t="s">
        <v>14</v>
      </c>
      <c r="U13" s="5" t="s">
        <v>15</v>
      </c>
      <c r="V13" s="5" t="s">
        <v>16</v>
      </c>
      <c r="W13" s="5" t="s">
        <v>17</v>
      </c>
      <c r="X13" s="5" t="s">
        <v>18</v>
      </c>
      <c r="Y13" s="4"/>
      <c r="Z13" s="5" t="s">
        <v>12</v>
      </c>
      <c r="AA13" s="5" t="s">
        <v>13</v>
      </c>
      <c r="AB13" s="5" t="s">
        <v>14</v>
      </c>
      <c r="AC13" s="5" t="s">
        <v>15</v>
      </c>
      <c r="AD13" s="5" t="s">
        <v>16</v>
      </c>
      <c r="AE13" s="5" t="s">
        <v>17</v>
      </c>
      <c r="AF13" s="5" t="s">
        <v>18</v>
      </c>
    </row>
    <row r="14" spans="1:32" ht="18" customHeight="1" x14ac:dyDescent="0.25">
      <c r="B14" s="3" t="str">
        <f>IF(AND(YEAR(FebSun1)=Year,MONTH(FebSun1)=2),FebSun1, "")</f>
        <v/>
      </c>
      <c r="C14" s="3" t="str">
        <f>IF(AND(YEAR(FebSun1+1)=Year,MONTH(FebSun1+1)=2),FebSun1+1, "")</f>
        <v/>
      </c>
      <c r="D14" s="3" t="str">
        <f>IF(AND(YEAR(FebSun1+2)=Year,MONTH(FebSun1+2)=2),FebSun1+2, "")</f>
        <v/>
      </c>
      <c r="E14" s="3" t="str">
        <f>IF(AND(YEAR(FebSun1+3)=Year,MONTH(FebSun1+3)=2),FebSun1+3, "")</f>
        <v/>
      </c>
      <c r="F14" s="3" t="str">
        <f>IF(AND(YEAR(FebSun1+4)=Year,MONTH(FebSun1+4)=2),FebSun1+4, "")</f>
        <v/>
      </c>
      <c r="G14" s="3">
        <f>IF(AND(YEAR(FebSun1+5)=Year,MONTH(FebSun1+5)=2),FebSun1+5, "")</f>
        <v>47515</v>
      </c>
      <c r="H14" s="7">
        <f>IF(AND(YEAR(FebSun1+6)=Year,MONTH(FebSun1+6)=2),FebSun1+6, "")</f>
        <v>47516</v>
      </c>
      <c r="I14" s="4"/>
      <c r="J14" s="3" t="str">
        <f>IF(AND(YEAR(MaySun1)=Year,MONTH(MaySun1)=5),MaySun1, "")</f>
        <v/>
      </c>
      <c r="K14" s="3" t="str">
        <f>IF(AND(YEAR(MaySun1+1)=Year,MONTH(MaySun1+1)=5),MaySun1+1, "")</f>
        <v/>
      </c>
      <c r="L14" s="3" t="str">
        <f>IF(AND(YEAR(MaySun1+2)=Year,MONTH(MaySun1+2)=5),MaySun1+2, "")</f>
        <v/>
      </c>
      <c r="M14" s="8">
        <f>IF(AND(YEAR(MaySun1+3)=Year,MONTH(MaySun1+3)=5),MaySun1+3, "")</f>
        <v>47604</v>
      </c>
      <c r="N14" s="2">
        <f>IF(AND(YEAR(MaySun1+4)=Year,MONTH(MaySun1+4)=5),MaySun1+4, "")</f>
        <v>47605</v>
      </c>
      <c r="O14" s="8">
        <f>IF(AND(YEAR(MaySun1+5)=Year,MONTH(MaySun1+5)=5),MaySun1+5, "")</f>
        <v>47606</v>
      </c>
      <c r="P14" s="8">
        <f>IF(AND(YEAR(MaySun1+6)=Year,MONTH(MaySun1+6)=5),MaySun1+6, "")</f>
        <v>47607</v>
      </c>
      <c r="Q14" s="4"/>
      <c r="R14" s="3" t="str">
        <f>IF(AND(YEAR(AugSun1)=Year,MONTH(AugSun1)=8),AugSun1, "")</f>
        <v/>
      </c>
      <c r="S14" s="3" t="str">
        <f>IF(AND(YEAR(AugSun1+1)=Year,MONTH(AugSun1+1)=8),AugSun1+1, "")</f>
        <v/>
      </c>
      <c r="T14" s="3" t="str">
        <f>IF(AND(YEAR(AugSun1+2)=Year,MONTH(AugSun1+2)=8),AugSun1+2, "")</f>
        <v/>
      </c>
      <c r="U14" s="3" t="str">
        <f>IF(AND(YEAR(AugSun1+3)=Year,MONTH(AugSun1+3)=8),AugSun1+3, "")</f>
        <v/>
      </c>
      <c r="V14" s="8">
        <f>IF(AND(YEAR(AugSun1+4)=Year,MONTH(AugSun1+4)=8),AugSun1+4, "")</f>
        <v>47696</v>
      </c>
      <c r="W14" s="8">
        <f>IF(AND(YEAR(AugSun1+5)=Year,MONTH(AugSun1+5)=8),AugSun1+5, "")</f>
        <v>47697</v>
      </c>
      <c r="X14" s="7">
        <f>IF(AND(YEAR(AugSun1+6)=Year,MONTH(AugSun1+6)=8),AugSun1+6, "")</f>
        <v>47698</v>
      </c>
      <c r="Y14" s="4"/>
      <c r="Z14" s="3" t="str">
        <f>IF(AND(YEAR(NovSun1)=Year,MONTH(NovSun1)=11),NovSun1, "")</f>
        <v/>
      </c>
      <c r="AA14" s="3" t="str">
        <f>IF(AND(YEAR(NovSun1+1)=Year,MONTH(NovSun1+1)=11),NovSun1+1, "")</f>
        <v/>
      </c>
      <c r="AB14" s="3" t="str">
        <f>IF(AND(YEAR(NovSun1+2)=Year,MONTH(NovSun1+2)=11),NovSun1+2, "")</f>
        <v/>
      </c>
      <c r="AC14" s="3" t="str">
        <f>IF(AND(YEAR(NovSun1+3)=Year,MONTH(NovSun1+3)=11),NovSun1+3, "")</f>
        <v/>
      </c>
      <c r="AD14" s="3" t="str">
        <f>IF(AND(YEAR(NovSun1+4)=Year,MONTH(NovSun1+4)=11),NovSun1+4, "")</f>
        <v/>
      </c>
      <c r="AE14" s="3">
        <f>IF(AND(YEAR(NovSun1+5)=Year,MONTH(NovSun1+5)=11),NovSun1+5, "")</f>
        <v>47788</v>
      </c>
      <c r="AF14" s="3">
        <f>IF(AND(YEAR(NovSun1+6)=Year,MONTH(NovSun1+6)=11),NovSun1+6, "")</f>
        <v>47789</v>
      </c>
    </row>
    <row r="15" spans="1:32" ht="18" customHeight="1" x14ac:dyDescent="0.25">
      <c r="B15" s="6">
        <f>IF(AND(YEAR(FebSun1+7)=Year,MONTH(FebSun1+7)=2),FebSun1+7, "")</f>
        <v>47517</v>
      </c>
      <c r="C15" s="8">
        <f>IF(AND(YEAR(FebSun1+8)=Year,MONTH(FebSun1+8)=2),FebSun1+8, "")</f>
        <v>47518</v>
      </c>
      <c r="D15" s="8">
        <f>IF(AND(YEAR(FebSun1+9)=Year,MONTH(FebSun1+9)=2),FebSun1+9, "")</f>
        <v>47519</v>
      </c>
      <c r="E15" s="8">
        <f>IF(AND(YEAR(FebSun1+10)=Year,MONTH(FebSun1+10)=2),FebSun1+10, "")</f>
        <v>47520</v>
      </c>
      <c r="F15" s="2">
        <f>IF(AND(YEAR(FebSun1+11)=Year,MONTH(FebSun1+11)=2),FebSun1+11, "")</f>
        <v>47521</v>
      </c>
      <c r="G15" s="8">
        <f>IF(AND(YEAR(FebSun1+12)=Year,MONTH(FebSun1+12)=2),FebSun1+12, "")</f>
        <v>47522</v>
      </c>
      <c r="H15" s="8">
        <f>IF(AND(YEAR(FebSun1+13)=Year,MONTH(FebSun1+13)=2),FebSun1+13, "")</f>
        <v>47523</v>
      </c>
      <c r="I15" s="4"/>
      <c r="J15" s="8">
        <f>IF(AND(YEAR(MaySun1+7)=Year,MONTH(MaySun1+7)=5),MaySun1+7, "")</f>
        <v>47608</v>
      </c>
      <c r="K15" s="8">
        <f>IF(AND(YEAR(MaySun1+8)=Year,MONTH(MaySun1+8)=5),MaySun1+8, "")</f>
        <v>47609</v>
      </c>
      <c r="L15" s="8">
        <f>IF(AND(YEAR(MaySun1+9)=Year,MONTH(MaySun1+9)=5),MaySun1+9, "")</f>
        <v>47610</v>
      </c>
      <c r="M15" s="8">
        <f>IF(AND(YEAR(MaySun1+10)=Year,MONTH(MaySun1+10)=5),MaySun1+10, "")</f>
        <v>47611</v>
      </c>
      <c r="N15" s="8">
        <f>IF(AND(YEAR(MaySun1+11)=Year,MONTH(MaySun1+11)=5),MaySun1+11, "")</f>
        <v>47612</v>
      </c>
      <c r="O15" s="8">
        <f>IF(AND(YEAR(MaySun1+12)=Year,MONTH(MaySun1+12)=5),MaySun1+12, "")</f>
        <v>47613</v>
      </c>
      <c r="P15" s="7">
        <f>IF(AND(YEAR(MaySun1+13)=Year,MONTH(MaySun1+13)=5),MaySun1+13, "")</f>
        <v>47614</v>
      </c>
      <c r="Q15" s="4"/>
      <c r="R15" s="6">
        <f>IF(AND(YEAR(AugSun1+7)=Year,MONTH(AugSun1+7)=8),AugSun1+7, "")</f>
        <v>47699</v>
      </c>
      <c r="S15" s="3">
        <f>IF(AND(YEAR(AugSun1+8)=Year,MONTH(AugSun1+8)=8),AugSun1+8, "")</f>
        <v>47700</v>
      </c>
      <c r="T15" s="3">
        <f>IF(AND(YEAR(AugSun1+9)=Year,MONTH(AugSun1+9)=8),AugSun1+9, "")</f>
        <v>47701</v>
      </c>
      <c r="U15" s="3">
        <f>IF(AND(YEAR(AugSun1+10)=Year,MONTH(AugSun1+10)=8),AugSun1+10, "")</f>
        <v>47702</v>
      </c>
      <c r="V15" s="2">
        <f>IF(AND(YEAR(AugSun1+11)=Year,MONTH(AugSun1+11)=8),AugSun1+11, "")</f>
        <v>47703</v>
      </c>
      <c r="W15" s="3">
        <f>IF(AND(YEAR(AugSun1+12)=Year,MONTH(AugSun1+12)=8),AugSun1+12, "")</f>
        <v>47704</v>
      </c>
      <c r="X15" s="3">
        <f>IF(AND(YEAR(AugSun1+13)=Year,MONTH(AugSun1+13)=8),AugSun1+13, "")</f>
        <v>47705</v>
      </c>
      <c r="Y15" s="4"/>
      <c r="Z15" s="3">
        <f>IF(AND(YEAR(NovSun1+7)=Year,MONTH(NovSun1+7)=11),NovSun1+7, "")</f>
        <v>47790</v>
      </c>
      <c r="AA15" s="3">
        <f>IF(AND(YEAR(NovSun1+8)=Year,MONTH(NovSun1+8)=11),NovSun1+8, "")</f>
        <v>47791</v>
      </c>
      <c r="AB15" s="3">
        <f>IF(AND(YEAR(NovSun1+9)=Year,MONTH(NovSun1+9)=11),NovSun1+9, "")</f>
        <v>47792</v>
      </c>
      <c r="AC15" s="3">
        <f>IF(AND(YEAR(NovSun1+10)=Year,MONTH(NovSun1+10)=11),NovSun1+10, "")</f>
        <v>47793</v>
      </c>
      <c r="AD15" s="3">
        <f>IF(AND(YEAR(NovSun1+11)=Year,MONTH(NovSun1+11)=11),NovSun1+11, "")</f>
        <v>47794</v>
      </c>
      <c r="AE15" s="3">
        <f>IF(AND(YEAR(NovSun1+12)=Year,MONTH(NovSun1+12)=11),NovSun1+12, "")</f>
        <v>47795</v>
      </c>
      <c r="AF15" s="7">
        <f>IF(AND(YEAR(NovSun1+13)=Year,MONTH(NovSun1+13)=11),NovSun1+13, "")</f>
        <v>47796</v>
      </c>
    </row>
    <row r="16" spans="1:32" ht="18" customHeight="1" x14ac:dyDescent="0.25">
      <c r="B16" s="8">
        <f>IF(AND(YEAR(FebSun1+14)=Year,MONTH(FebSun1+14)=2),FebSun1+14, "")</f>
        <v>47524</v>
      </c>
      <c r="C16" s="8">
        <f>IF(AND(YEAR(FebSun1+15)=Year,MONTH(FebSun1+15)=2),FebSun1+15, "")</f>
        <v>47525</v>
      </c>
      <c r="D16" s="8">
        <f>IF(AND(YEAR(FebSun1+16)=Year,MONTH(FebSun1+16)=2),FebSun1+16, "")</f>
        <v>47526</v>
      </c>
      <c r="E16" s="8">
        <f>IF(AND(YEAR(FebSun1+17)=Year,MONTH(FebSun1+17)=2),FebSun1+17, "")</f>
        <v>47527</v>
      </c>
      <c r="F16" s="8">
        <f>IF(AND(YEAR(FebSun1+18)=Year,MONTH(FebSun1+18)=2),FebSun1+18, "")</f>
        <v>47528</v>
      </c>
      <c r="G16" s="8">
        <f>IF(AND(YEAR(FebSun1+19)=Year,MONTH(FebSun1+19)=2),FebSun1+19, "")</f>
        <v>47529</v>
      </c>
      <c r="H16" s="7">
        <f>IF(AND(YEAR(FebSun1+20)=Year,MONTH(FebSun1+20)=2),FebSun1+20, "")</f>
        <v>47530</v>
      </c>
      <c r="I16" s="4"/>
      <c r="J16" s="6">
        <f>IF(AND(YEAR(MaySun1+14)=Year,MONTH(MaySun1+14)=5),MaySun1+14, "")</f>
        <v>47615</v>
      </c>
      <c r="K16" s="3">
        <f>IF(AND(YEAR(MaySun1+15)=Year,MONTH(MaySun1+15)=5),MaySun1+15, "")</f>
        <v>47616</v>
      </c>
      <c r="L16" s="3">
        <f>IF(AND(YEAR(MaySun1+16)=Year,MONTH(MaySun1+16)=5),MaySun1+16, "")</f>
        <v>47617</v>
      </c>
      <c r="M16" s="3">
        <f>IF(AND(YEAR(MaySun1+17)=Year,MONTH(MaySun1+17)=5),MaySun1+17, "")</f>
        <v>47618</v>
      </c>
      <c r="N16" s="2">
        <f>IF(AND(YEAR(MaySun1+18)=Year,MONTH(MaySun1+18)=5),MaySun1+18, "")</f>
        <v>47619</v>
      </c>
      <c r="O16" s="3">
        <f>IF(AND(YEAR(MaySun1+19)=Year,MONTH(MaySun1+19)=5),MaySun1+19, "")</f>
        <v>47620</v>
      </c>
      <c r="P16" s="3">
        <f>IF(AND(YEAR(MaySun1+20)=Year,MONTH(MaySun1+20)=5),MaySun1+20, "")</f>
        <v>47621</v>
      </c>
      <c r="Q16" s="4"/>
      <c r="R16" s="3">
        <f>IF(AND(YEAR(AugSun1+14)=Year,MONTH(AugSun1+14)=8),AugSun1+14, "")</f>
        <v>47706</v>
      </c>
      <c r="S16" s="3">
        <f>IF(AND(YEAR(AugSun1+15)=Year,MONTH(AugSun1+15)=8),AugSun1+15, "")</f>
        <v>47707</v>
      </c>
      <c r="T16" s="3">
        <f>IF(AND(YEAR(AugSun1+16)=Year,MONTH(AugSun1+16)=8),AugSun1+16, "")</f>
        <v>47708</v>
      </c>
      <c r="U16" s="3">
        <f>IF(AND(YEAR(AugSun1+17)=Year,MONTH(AugSun1+17)=8),AugSun1+17, "")</f>
        <v>47709</v>
      </c>
      <c r="V16" s="3">
        <f>IF(AND(YEAR(AugSun1+18)=Year,MONTH(AugSun1+18)=8),AugSun1+18, "")</f>
        <v>47710</v>
      </c>
      <c r="W16" s="3">
        <f>IF(AND(YEAR(AugSun1+19)=Year,MONTH(AugSun1+19)=8),AugSun1+19, "")</f>
        <v>47711</v>
      </c>
      <c r="X16" s="7">
        <f>IF(AND(YEAR(AugSun1+20)=Year,MONTH(AugSun1+20)=8),AugSun1+20, "")</f>
        <v>47712</v>
      </c>
      <c r="Y16" s="4"/>
      <c r="Z16" s="6">
        <f>IF(AND(YEAR(NovSun1+14)=Year,MONTH(NovSun1+14)=11),NovSun1+14, "")</f>
        <v>47797</v>
      </c>
      <c r="AA16" s="8">
        <f>IF(AND(YEAR(NovSun1+15)=Year,MONTH(NovSun1+15)=11),NovSun1+15, "")</f>
        <v>47798</v>
      </c>
      <c r="AB16" s="8">
        <f>IF(AND(YEAR(NovSun1+16)=Year,MONTH(NovSun1+16)=11),NovSun1+16, "")</f>
        <v>47799</v>
      </c>
      <c r="AC16" s="8">
        <f>IF(AND(YEAR(NovSun1+17)=Year,MONTH(NovSun1+17)=11),NovSun1+17, "")</f>
        <v>47800</v>
      </c>
      <c r="AD16" s="18">
        <f>IF(AND(YEAR(NovSun1+18)=Year,MONTH(NovSun1+18)=11),NovSun1+18, "")</f>
        <v>47801</v>
      </c>
      <c r="AE16" s="8">
        <f>IF(AND(YEAR(NovSun1+19)=Year,MONTH(NovSun1+19)=11),NovSun1+19, "")</f>
        <v>47802</v>
      </c>
      <c r="AF16" s="8">
        <f>IF(AND(YEAR(NovSun1+20)=Year,MONTH(NovSun1+20)=11),NovSun1+20, "")</f>
        <v>47803</v>
      </c>
    </row>
    <row r="17" spans="2:32" ht="18" customHeight="1" x14ac:dyDescent="0.25">
      <c r="B17" s="6">
        <f>IF(AND(YEAR(FebSun1+21)=Year,MONTH(FebSun1+21)=2),FebSun1+21, "")</f>
        <v>47531</v>
      </c>
      <c r="C17" s="3">
        <f>IF(AND(YEAR(FebSun1+22)=Year,MONTH(FebSun1+22)=2),FebSun1+22, "")</f>
        <v>47532</v>
      </c>
      <c r="D17" s="3">
        <f>IF(AND(YEAR(FebSun1+23)=Year,MONTH(FebSun1+23)=2),FebSun1+23, "")</f>
        <v>47533</v>
      </c>
      <c r="E17" s="3">
        <f>IF(AND(YEAR(FebSun1+24)=Year,MONTH(FebSun1+24)=2),FebSun1+24, "")</f>
        <v>47534</v>
      </c>
      <c r="F17" s="2">
        <f>IF(AND(YEAR(FebSun1+25)=Year,MONTH(FebSun1+25)=2),FebSun1+25, "")</f>
        <v>47535</v>
      </c>
      <c r="G17" s="3">
        <f>IF(AND(YEAR(FebSun1+26)=Year,MONTH(FebSun1+26)=2),FebSun1+26, "")</f>
        <v>47536</v>
      </c>
      <c r="H17" s="3">
        <f>IF(AND(YEAR(FebSun1+27)=Year,MONTH(FebSun1+27)=2),FebSun1+27, "")</f>
        <v>47537</v>
      </c>
      <c r="I17" s="4"/>
      <c r="J17" s="3">
        <f>IF(AND(YEAR(MaySun1+21)=Year,MONTH(MaySun1+21)=5),MaySun1+21, "")</f>
        <v>47622</v>
      </c>
      <c r="K17" s="3">
        <f>IF(AND(YEAR(MaySun1+22)=Year,MONTH(MaySun1+22)=5),MaySun1+22, "")</f>
        <v>47623</v>
      </c>
      <c r="L17" s="3">
        <f>IF(AND(YEAR(MaySun1+23)=Year,MONTH(MaySun1+23)=5),MaySun1+23, "")</f>
        <v>47624</v>
      </c>
      <c r="M17" s="3">
        <f>IF(AND(YEAR(MaySun1+24)=Year,MONTH(MaySun1+24)=5),MaySun1+24, "")</f>
        <v>47625</v>
      </c>
      <c r="N17" s="3">
        <f>IF(AND(YEAR(MaySun1+25)=Year,MONTH(MaySun1+25)=5),MaySun1+25, "")</f>
        <v>47626</v>
      </c>
      <c r="O17" s="3">
        <f>IF(AND(YEAR(MaySun1+26)=Year,MONTH(MaySun1+26)=5),MaySun1+26, "")</f>
        <v>47627</v>
      </c>
      <c r="P17" s="7">
        <f>IF(AND(YEAR(MaySun1+27)=Year,MONTH(MaySun1+27)=5),MaySun1+27, "")</f>
        <v>47628</v>
      </c>
      <c r="Q17" s="4"/>
      <c r="R17" s="6">
        <f>IF(AND(YEAR(AugSun1+21)=Year,MONTH(AugSun1+21)=8),AugSun1+21, "")</f>
        <v>47713</v>
      </c>
      <c r="S17" s="8">
        <f>IF(AND(YEAR(AugSun1+22)=Year,MONTH(AugSun1+22)=8),AugSun1+22, "")</f>
        <v>47714</v>
      </c>
      <c r="T17" s="8">
        <f>IF(AND(YEAR(AugSun1+23)=Year,MONTH(AugSun1+23)=8),AugSun1+23, "")</f>
        <v>47715</v>
      </c>
      <c r="U17" s="8">
        <f>IF(AND(YEAR(AugSun1+24)=Year,MONTH(AugSun1+24)=8),AugSun1+24, "")</f>
        <v>47716</v>
      </c>
      <c r="V17" s="2">
        <f>IF(AND(YEAR(AugSun1+25)=Year,MONTH(AugSun1+25)=8),AugSun1+25, "")</f>
        <v>47717</v>
      </c>
      <c r="W17" s="8">
        <f>IF(AND(YEAR(AugSun1+26)=Year,MONTH(AugSun1+26)=8),AugSun1+26, "")</f>
        <v>47718</v>
      </c>
      <c r="X17" s="8">
        <f>IF(AND(YEAR(AugSun1+27)=Year,MONTH(AugSun1+27)=8),AugSun1+27, "")</f>
        <v>47719</v>
      </c>
      <c r="Y17" s="4"/>
      <c r="Z17" s="8">
        <f>IF(AND(YEAR(NovSun1+21)=Year,MONTH(NovSun1+21)=11),NovSun1+21, "")</f>
        <v>47804</v>
      </c>
      <c r="AA17" s="8">
        <f>IF(AND(YEAR(NovSun1+22)=Year,MONTH(NovSun1+22)=11),NovSun1+22, "")</f>
        <v>47805</v>
      </c>
      <c r="AB17" s="8">
        <f>IF(AND(YEAR(NovSun1+23)=Year,MONTH(NovSun1+23)=11),NovSun1+23, "")</f>
        <v>47806</v>
      </c>
      <c r="AC17" s="47">
        <f>IF(AND(YEAR(NovSun1+24)=Year,MONTH(NovSun1+24)=11),NovSun1+24, "")</f>
        <v>47807</v>
      </c>
      <c r="AD17" s="21">
        <f>IF(AND(YEAR(NovSun1+25)=Year,MONTH(NovSun1+25)=11),NovSun1+25, "")</f>
        <v>47808</v>
      </c>
      <c r="AE17" s="10">
        <f>IF(AND(YEAR(NovSun1+26)=Year,MONTH(NovSun1+26)=11),NovSun1+26, "")</f>
        <v>47809</v>
      </c>
      <c r="AF17" s="7">
        <f>IF(AND(YEAR(NovSun1+27)=Year,MONTH(NovSun1+27)=11),NovSun1+27, "")</f>
        <v>47810</v>
      </c>
    </row>
    <row r="18" spans="2:32" ht="18" customHeight="1" x14ac:dyDescent="0.25">
      <c r="B18" s="3">
        <f>IF(AND(YEAR(FebSun1+28)=Year,MONTH(FebSun1+28)=2),FebSun1+28, "")</f>
        <v>47538</v>
      </c>
      <c r="C18" s="3">
        <f>IF(AND(YEAR(FebSun1+29)=Year,MONTH(FebSun1+29)=2),FebSun1+29, "")</f>
        <v>47539</v>
      </c>
      <c r="D18" s="3">
        <f>IF(AND(YEAR(FebSun1+30)=Year,MONTH(FebSun1+30)=2),FebSun1+30, "")</f>
        <v>47540</v>
      </c>
      <c r="E18" s="3">
        <f>IF(AND(YEAR(FebSun1+31)=Year,MONTH(FebSun1+31)=2),FebSun1+31, "")</f>
        <v>47541</v>
      </c>
      <c r="F18" s="3">
        <f>IF(AND(YEAR(FebSun1+32)=Year,MONTH(FebSun1+32)=2),FebSun1+32, "")</f>
        <v>47542</v>
      </c>
      <c r="G18" s="3" t="str">
        <f>IF(AND(YEAR(FebSun1+33)=Year,MONTH(FebSun1+33)=2),FebSun1+33, "")</f>
        <v/>
      </c>
      <c r="H18" s="3" t="str">
        <f>IF(AND(YEAR(FebSun1+34)=Year,MONTH(FebSun1+34)=2),FebSun1+34, "")</f>
        <v/>
      </c>
      <c r="I18" s="4"/>
      <c r="J18" s="6">
        <f>IF(AND(YEAR(MaySun1+28)=Year,MONTH(MaySun1+28)=5),MaySun1+28, "")</f>
        <v>47629</v>
      </c>
      <c r="K18" s="11">
        <f>IF(AND(YEAR(MaySun1+29)=Year,MONTH(MaySun1+29)=5),MaySun1+29, "")</f>
        <v>47630</v>
      </c>
      <c r="L18" s="8">
        <f>IF(AND(YEAR(MaySun1+30)=Year,MONTH(MaySun1+30)=5),MaySun1+30, "")</f>
        <v>47631</v>
      </c>
      <c r="M18" s="8">
        <f>IF(AND(YEAR(MaySun1+31)=Year,MONTH(MaySun1+31)=5),MaySun1+31, "")</f>
        <v>47632</v>
      </c>
      <c r="N18" s="2">
        <f>IF(AND(YEAR(MaySun1+32)=Year,MONTH(MaySun1+32)=5),MaySun1+32, "")</f>
        <v>47633</v>
      </c>
      <c r="O18" s="8">
        <f>IF(AND(YEAR(MaySun1+33)=Year,MONTH(MaySun1+33)=5),MaySun1+33, "")</f>
        <v>47634</v>
      </c>
      <c r="P18" s="3" t="str">
        <f>IF(AND(YEAR(MaySun1+34)=Year,MONTH(MaySun1+34)=5),MaySun1+34, "")</f>
        <v/>
      </c>
      <c r="Q18" s="4"/>
      <c r="R18" s="8">
        <f>IF(AND(YEAR(AugSun1+28)=Year,MONTH(AugSun1+28)=8),AugSun1+28, "")</f>
        <v>47720</v>
      </c>
      <c r="S18" s="8">
        <f>IF(AND(YEAR(AugSun1+29)=Year,MONTH(AugSun1+29)=8),AugSun1+29, "")</f>
        <v>47721</v>
      </c>
      <c r="T18" s="8">
        <f>IF(AND(YEAR(AugSun1+30)=Year,MONTH(AugSun1+30)=8),AugSun1+30, "")</f>
        <v>47722</v>
      </c>
      <c r="U18" s="8">
        <f>IF(AND(YEAR(AugSun1+31)=Year,MONTH(AugSun1+31)=8),AugSun1+31, "")</f>
        <v>47723</v>
      </c>
      <c r="V18" s="8">
        <f>IF(AND(YEAR(AugSun1+32)=Year,MONTH(AugSun1+32)=8),AugSun1+32, "")</f>
        <v>47724</v>
      </c>
      <c r="W18" s="8">
        <f>IF(AND(YEAR(AugSun1+33)=Year,MONTH(AugSun1+33)=8),AugSun1+33, "")</f>
        <v>47725</v>
      </c>
      <c r="X18" s="7">
        <f>IF(AND(YEAR(AugSun1+34)=Year,MONTH(AugSun1+34)=8),AugSun1+34, "")</f>
        <v>47726</v>
      </c>
      <c r="Y18" s="4"/>
      <c r="Z18" s="6">
        <f>IF(AND(YEAR(NovSun1+28)=Year,MONTH(NovSun1+28)=11),NovSun1+28, "")</f>
        <v>47811</v>
      </c>
      <c r="AA18" s="3">
        <f>IF(AND(YEAR(NovSun1+29)=Year,MONTH(NovSun1+29)=11),NovSun1+29, "")</f>
        <v>47812</v>
      </c>
      <c r="AB18" s="3">
        <f>IF(AND(YEAR(NovSun1+30)=Year,MONTH(NovSun1+30)=11),NovSun1+30, "")</f>
        <v>47813</v>
      </c>
      <c r="AC18" s="2">
        <f>IF(AND(YEAR(NovSun1+31)=Year,MONTH(NovSun1+31)=11),NovSun1+31, "")</f>
        <v>47814</v>
      </c>
      <c r="AD18" s="49">
        <f>IF(AND(YEAR(NovSun1+32)=Year,MONTH(NovSun1+32)=11),NovSun1+32, "")</f>
        <v>47815</v>
      </c>
      <c r="AE18" s="3">
        <f>IF(AND(YEAR(NovSun1+33)=Year,MONTH(NovSun1+33)=11),NovSun1+33, "")</f>
        <v>47816</v>
      </c>
      <c r="AF18" s="3">
        <f>IF(AND(YEAR(NovSun1+34)=Year,MONTH(NovSun1+34)=11),NovSun1+34, "")</f>
        <v>47817</v>
      </c>
    </row>
    <row r="19" spans="2:32" ht="18" customHeight="1" x14ac:dyDescent="0.25">
      <c r="B19" s="3" t="str">
        <f>IF(AND(YEAR(FebSun1+35)=Year,MONTH(FebSun1+35)=2),FebSun1+35, "")</f>
        <v/>
      </c>
      <c r="C19" s="3" t="str">
        <f>IF(AND(YEAR(FebSun1+36)=Year,MONTH(FebSun1+36)=2),FebSun1+36, "")</f>
        <v/>
      </c>
      <c r="D19" s="3" t="str">
        <f>IF(AND(YEAR(FebSun1+37)=Year,MONTH(FebSun1+37)=2),FebSun1+37, "")</f>
        <v/>
      </c>
      <c r="E19" s="3" t="str">
        <f>IF(AND(YEAR(FebSun1+38)=Year,MONTH(FebSun1+38)=2),FebSun1+38, "")</f>
        <v/>
      </c>
      <c r="F19" s="3" t="str">
        <f>IF(AND(YEAR(FebSun1+39)=Year,MONTH(FebSun1+39)=2),FebSun1+39, "")</f>
        <v/>
      </c>
      <c r="G19" s="3" t="str">
        <f>IF(AND(YEAR(FebSun1+40)=Year,MONTH(FebSun1+40)=2),FebSun1+40, "")</f>
        <v/>
      </c>
      <c r="H19" s="3" t="str">
        <f>IF(AND(YEAR(FebSun1+41)=Year,MONTH(FebSun1+41)=2),FebSun1+41, "")</f>
        <v/>
      </c>
      <c r="I19" s="4"/>
      <c r="J19" s="3" t="str">
        <f>IF(AND(YEAR(MaySun1+35)=Year,MONTH(MaySun1+35)=5),MaySun1+35, "")</f>
        <v/>
      </c>
      <c r="K19" s="20" t="str">
        <f>IF(AND(YEAR(MaySun1+36)=Year,MONTH(MaySun1+36)=5),MaySun1+36, "")</f>
        <v/>
      </c>
      <c r="L19" s="3" t="str">
        <f>IF(AND(YEAR(MaySun1+37)=Year,MONTH(MaySun1+37)=5),MaySun1+37, "")</f>
        <v/>
      </c>
      <c r="M19" s="3" t="str">
        <f>IF(AND(YEAR(MaySun1+38)=Year,MONTH(MaySun1+38)=5),MaySun1+38, "")</f>
        <v/>
      </c>
      <c r="N19" s="3" t="str">
        <f>IF(AND(YEAR(MaySun1+39)=Year,MONTH(MaySun1+39)=5),MaySun1+39, "")</f>
        <v/>
      </c>
      <c r="O19" s="3" t="str">
        <f>IF(AND(YEAR(MaySun1+40)=Year,MONTH(MaySun1+40)=5),MaySun1+40, "")</f>
        <v/>
      </c>
      <c r="P19" s="3" t="str">
        <f>IF(AND(YEAR(MaySun1+41)=Year,MONTH(MaySun1+41)=5),MaySun1+41, "")</f>
        <v/>
      </c>
      <c r="Q19" s="4"/>
      <c r="R19" s="3" t="str">
        <f>IF(AND(YEAR(AugSun1+35)=Year,MONTH(AugSun1+35)=8),AugSun1+35, "")</f>
        <v/>
      </c>
      <c r="S19" s="3" t="str">
        <f>IF(AND(YEAR(AugSun1+36)=Year,MONTH(AugSun1+36)=8),AugSun1+36, "")</f>
        <v/>
      </c>
      <c r="T19" s="3" t="str">
        <f>IF(AND(YEAR(AugSun1+37)=Year,MONTH(AugSun1+37)=8),AugSun1+37, "")</f>
        <v/>
      </c>
      <c r="U19" s="3" t="str">
        <f>IF(AND(YEAR(AugSun1+38)=Year,MONTH(AugSun1+38)=8),AugSun1+38, "")</f>
        <v/>
      </c>
      <c r="V19" s="3" t="str">
        <f>IF(AND(YEAR(AugSun1+39)=Year,MONTH(AugSun1+39)=8),AugSun1+39, "")</f>
        <v/>
      </c>
      <c r="W19" s="3" t="str">
        <f>IF(AND(YEAR(AugSun1+40)=Year,MONTH(AugSun1+40)=8),AugSun1+40, "")</f>
        <v/>
      </c>
      <c r="X19" s="3" t="str">
        <f>IF(AND(YEAR(AugSun1+41)=Year,MONTH(AugSun1+41)=8),AugSun1+41, "")</f>
        <v/>
      </c>
      <c r="Y19" s="4"/>
      <c r="Z19" s="3" t="str">
        <f>IF(AND(YEAR(NovSun1+35)=Year,MONTH(NovSun1+35)=11),NovSun1+35, "")</f>
        <v/>
      </c>
      <c r="AA19" s="3" t="str">
        <f>IF(AND(YEAR(NovSun1+36)=Year,MONTH(NovSun1+36)=11),NovSun1+36, "")</f>
        <v/>
      </c>
      <c r="AB19" s="3" t="str">
        <f>IF(AND(YEAR(NovSun1+37)=Year,MONTH(NovSun1+37)=11),NovSun1+37, "")</f>
        <v/>
      </c>
      <c r="AC19" s="3" t="str">
        <f>IF(AND(YEAR(NovSun1+38)=Year,MONTH(NovSun1+38)=11),NovSun1+38, "")</f>
        <v/>
      </c>
      <c r="AD19" s="3" t="str">
        <f>IF(AND(YEAR(NovSun1+39)=Year,MONTH(NovSun1+39)=11),NovSun1+39, "")</f>
        <v/>
      </c>
      <c r="AE19" s="3" t="str">
        <f>IF(AND(YEAR(NovSun1+40)=Year,MONTH(NovSun1+40)=11),NovSun1+40, "")</f>
        <v/>
      </c>
      <c r="AF19" s="3" t="str">
        <f>IF(AND(YEAR(NovSun1+41)=Year,MONTH(NovSun1+41)=11),NovSun1+41, "")</f>
        <v/>
      </c>
    </row>
    <row r="20" spans="2:32" ht="18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2:32" ht="18" customHeight="1" x14ac:dyDescent="0.25">
      <c r="B21" s="32" t="s">
        <v>2</v>
      </c>
      <c r="C21" s="32"/>
      <c r="D21" s="32"/>
      <c r="E21" s="32"/>
      <c r="F21" s="32"/>
      <c r="G21" s="32"/>
      <c r="H21" s="32"/>
      <c r="I21" s="4"/>
      <c r="J21" s="32" t="s">
        <v>5</v>
      </c>
      <c r="K21" s="32"/>
      <c r="L21" s="32"/>
      <c r="M21" s="32"/>
      <c r="N21" s="32"/>
      <c r="O21" s="32"/>
      <c r="P21" s="32"/>
      <c r="Q21" s="4"/>
      <c r="R21" s="32" t="s">
        <v>7</v>
      </c>
      <c r="S21" s="32"/>
      <c r="T21" s="32"/>
      <c r="U21" s="32"/>
      <c r="V21" s="32"/>
      <c r="W21" s="32"/>
      <c r="X21" s="32"/>
      <c r="Y21" s="4"/>
      <c r="Z21" s="32" t="s">
        <v>11</v>
      </c>
      <c r="AA21" s="32"/>
      <c r="AB21" s="32"/>
      <c r="AC21" s="32"/>
      <c r="AD21" s="32"/>
      <c r="AE21" s="32"/>
      <c r="AF21" s="32"/>
    </row>
    <row r="22" spans="2:32" ht="18" customHeight="1" x14ac:dyDescent="0.25">
      <c r="B22" s="5" t="s">
        <v>12</v>
      </c>
      <c r="C22" s="5" t="s">
        <v>13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4"/>
      <c r="J22" s="5" t="s">
        <v>12</v>
      </c>
      <c r="K22" s="5" t="s">
        <v>13</v>
      </c>
      <c r="L22" s="5" t="s">
        <v>14</v>
      </c>
      <c r="M22" s="5" t="s">
        <v>15</v>
      </c>
      <c r="N22" s="5" t="s">
        <v>16</v>
      </c>
      <c r="O22" s="5" t="s">
        <v>17</v>
      </c>
      <c r="P22" s="5" t="s">
        <v>18</v>
      </c>
      <c r="Q22" s="4"/>
      <c r="R22" s="5" t="s">
        <v>12</v>
      </c>
      <c r="S22" s="5" t="s">
        <v>13</v>
      </c>
      <c r="T22" s="5" t="s">
        <v>14</v>
      </c>
      <c r="U22" s="5" t="s">
        <v>15</v>
      </c>
      <c r="V22" s="5" t="s">
        <v>16</v>
      </c>
      <c r="W22" s="5" t="s">
        <v>17</v>
      </c>
      <c r="X22" s="5" t="s">
        <v>18</v>
      </c>
      <c r="Y22" s="4"/>
      <c r="Z22" s="5" t="s">
        <v>12</v>
      </c>
      <c r="AA22" s="5" t="s">
        <v>13</v>
      </c>
      <c r="AB22" s="5" t="s">
        <v>14</v>
      </c>
      <c r="AC22" s="5" t="s">
        <v>15</v>
      </c>
      <c r="AD22" s="5" t="s">
        <v>16</v>
      </c>
      <c r="AE22" s="5" t="s">
        <v>17</v>
      </c>
      <c r="AF22" s="5" t="s">
        <v>18</v>
      </c>
    </row>
    <row r="23" spans="2:32" ht="18" customHeight="1" x14ac:dyDescent="0.25">
      <c r="B23" s="3" t="str">
        <f>IF(AND(YEAR(MarSun1)=Year,MONTH(MarSun1)=3),MarSun1, "")</f>
        <v/>
      </c>
      <c r="C23" s="3" t="str">
        <f>IF(AND(YEAR(MarSun1+1)=Year,MONTH(MarSun1+1)=3),MarSun1+1, "")</f>
        <v/>
      </c>
      <c r="D23" s="3" t="str">
        <f>IF(AND(YEAR(MarSun1+2)=Year,MONTH(MarSun1+2)=3),MarSun1+2, "")</f>
        <v/>
      </c>
      <c r="E23" s="3" t="str">
        <f>IF(AND(YEAR(MarSun1+3)=Year,MONTH(MarSun1+3)=3),MarSun1+3, "")</f>
        <v/>
      </c>
      <c r="F23" s="3" t="str">
        <f>IF(AND(YEAR(MarSun1+4)=Year,MONTH(MarSun1+4)=3),MarSun1+4, "")</f>
        <v/>
      </c>
      <c r="G23" s="3">
        <f>IF(AND(YEAR(MarSun1+5)=Year,MONTH(MarSun1+5)=3),MarSun1+5, "")</f>
        <v>47543</v>
      </c>
      <c r="H23" s="7">
        <f>IF(AND(YEAR(MarSun1+6)=Year,MONTH(MarSun1+6)=3),MarSun1+6, "")</f>
        <v>47544</v>
      </c>
      <c r="I23" s="4"/>
      <c r="J23" s="3" t="str">
        <f>IF(AND(YEAR(JunSun1)=Year,MONTH(JunSun1)=6),JunSun1, "")</f>
        <v/>
      </c>
      <c r="K23" s="3" t="str">
        <f>IF(AND(YEAR(JunSun1+1)=Year,MONTH(JunSun1+1)=6),JunSun1+1, "")</f>
        <v/>
      </c>
      <c r="L23" s="3" t="str">
        <f>IF(AND(YEAR(JunSun1+2)=Year,MONTH(JunSun1+2)=6),JunSun1+2, "")</f>
        <v/>
      </c>
      <c r="M23" s="3" t="str">
        <f>IF(AND(YEAR(JunSun1+3)=Year,MONTH(JunSun1+3)=6),JunSun1+3, "")</f>
        <v/>
      </c>
      <c r="N23" s="3" t="str">
        <f>IF(AND(YEAR(JunSun1+4)=Year,MONTH(JunSun1+4)=6),JunSun1+4, "")</f>
        <v/>
      </c>
      <c r="O23" s="3" t="str">
        <f>IF(AND(YEAR(JunSun1+5)=Year,MONTH(JunSun1+5)=6),JunSun1+5, "")</f>
        <v/>
      </c>
      <c r="P23" s="8">
        <f>IF(AND(YEAR(JunSun1+6)=Year,MONTH(JunSun1+6)=6),JunSun1+6, "")</f>
        <v>47635</v>
      </c>
      <c r="Q23" s="4"/>
      <c r="R23" s="6">
        <f>IF(AND(YEAR(SepSun1)=Year,MONTH(SepSun1)=9),SepSun1, "")</f>
        <v>47727</v>
      </c>
      <c r="S23" s="11">
        <f>IF(AND(YEAR(SepSun1+1)=Year,MONTH(SepSun1+1)=9),SepSun1+1, "")</f>
        <v>47728</v>
      </c>
      <c r="T23" s="3">
        <f>IF(AND(YEAR(SepSun1+2)=Year,MONTH(SepSun1+2)=9),SepSun1+2, "")</f>
        <v>47729</v>
      </c>
      <c r="U23" s="3">
        <f>IF(AND(YEAR(SepSun1+3)=Year,MONTH(SepSun1+3)=9),SepSun1+3, "")</f>
        <v>47730</v>
      </c>
      <c r="V23" s="2">
        <f>IF(AND(YEAR(SepSun1+4)=Year,MONTH(SepSun1+4)=9),SepSun1+4, "")</f>
        <v>47731</v>
      </c>
      <c r="W23" s="3">
        <f>IF(AND(YEAR(SepSun1+5)=Year,MONTH(SepSun1+5)=9),SepSun1+5, "")</f>
        <v>47732</v>
      </c>
      <c r="X23" s="3">
        <f>IF(AND(YEAR(SepSun1+6)=Year,MONTH(SepSun1+6)=9),SepSun1+6, "")</f>
        <v>47733</v>
      </c>
      <c r="Y23" s="4"/>
      <c r="Z23" s="3">
        <f>IF(AND(YEAR(DecSun1)=Year,MONTH(DecSun1)=12),DecSun1, "")</f>
        <v>47818</v>
      </c>
      <c r="AA23" s="3">
        <f>IF(AND(YEAR(DecSun1+1)=Year,MONTH(DecSun1+1)=12),DecSun1+1, "")</f>
        <v>47819</v>
      </c>
      <c r="AB23" s="3">
        <f>IF(AND(YEAR(DecSun1+2)=Year,MONTH(DecSun1+2)=12),DecSun1+2, "")</f>
        <v>47820</v>
      </c>
      <c r="AC23" s="3">
        <f>IF(AND(YEAR(DecSun1+3)=Year,MONTH(DecSun1+3)=12),DecSun1+3, "")</f>
        <v>47821</v>
      </c>
      <c r="AD23" s="3">
        <f>IF(AND(YEAR(DecSun1+4)=Year,MONTH(DecSun1+4)=12),DecSun1+4, "")</f>
        <v>47822</v>
      </c>
      <c r="AE23" s="3">
        <f>IF(AND(YEAR(DecSun1+5)=Year,MONTH(DecSun1+5)=12),DecSun1+5, "")</f>
        <v>47823</v>
      </c>
      <c r="AF23" s="7">
        <f>IF(AND(YEAR(DecSun1+6)=Year,MONTH(DecSun1+6)=12),DecSun1+6, "")</f>
        <v>47824</v>
      </c>
    </row>
    <row r="24" spans="2:32" ht="18" customHeight="1" x14ac:dyDescent="0.25">
      <c r="B24" s="6">
        <f>IF(AND(YEAR(MarSun1+7)=Year,MONTH(MarSun1+7)=3),MarSun1+7, "")</f>
        <v>47545</v>
      </c>
      <c r="C24" s="8">
        <f>IF(AND(YEAR(MarSun1+8)=Year,MONTH(MarSun1+8)=3),MarSun1+8, "")</f>
        <v>47546</v>
      </c>
      <c r="D24" s="8">
        <f>IF(AND(YEAR(MarSun1+9)=Year,MONTH(MarSun1+9)=3),MarSun1+9, "")</f>
        <v>47547</v>
      </c>
      <c r="E24" s="8">
        <f>IF(AND(YEAR(MarSun1+10)=Year,MONTH(MarSun1+10)=3),MarSun1+10, "")</f>
        <v>47548</v>
      </c>
      <c r="F24" s="2">
        <f>IF(AND(YEAR(MarSun1+11)=Year,MONTH(MarSun1+11)=3),MarSun1+11, "")</f>
        <v>47549</v>
      </c>
      <c r="G24" s="8">
        <f>IF(AND(YEAR(MarSun1+12)=Year,MONTH(MarSun1+12)=3),MarSun1+12, "")</f>
        <v>47550</v>
      </c>
      <c r="H24" s="8">
        <f>IF(AND(YEAR(MarSun1+13)=Year,MONTH(MarSun1+13)=3),MarSun1+13, "")</f>
        <v>47551</v>
      </c>
      <c r="I24" s="4"/>
      <c r="J24" s="8">
        <f>IF(AND(YEAR(JunSun1+7)=Year,MONTH(JunSun1+7)=6),JunSun1+7, "")</f>
        <v>47636</v>
      </c>
      <c r="K24" s="8">
        <f>IF(AND(YEAR(JunSun1+8)=Year,MONTH(JunSun1+8)=6),JunSun1+8, "")</f>
        <v>47637</v>
      </c>
      <c r="L24" s="8">
        <f>IF(AND(YEAR(JunSun1+9)=Year,MONTH(JunSun1+9)=6),JunSun1+9, "")</f>
        <v>47638</v>
      </c>
      <c r="M24" s="8">
        <f>IF(AND(YEAR(JunSun1+10)=Year,MONTH(JunSun1+10)=6),JunSun1+10, "")</f>
        <v>47639</v>
      </c>
      <c r="N24" s="8">
        <f>IF(AND(YEAR(JunSun1+11)=Year,MONTH(JunSun1+11)=6),JunSun1+11, "")</f>
        <v>47640</v>
      </c>
      <c r="O24" s="8">
        <f>IF(AND(YEAR(JunSun1+12)=Year,MONTH(JunSun1+12)=6),JunSun1+12, "")</f>
        <v>47641</v>
      </c>
      <c r="P24" s="7">
        <f>IF(AND(YEAR(JunSun1+13)=Year,MONTH(JunSun1+13)=6),JunSun1+13, "")</f>
        <v>47642</v>
      </c>
      <c r="Q24" s="4"/>
      <c r="R24" s="3">
        <f>IF(AND(YEAR(SepSun1+7)=Year,MONTH(SepSun1+7)=9),SepSun1+7, "")</f>
        <v>47734</v>
      </c>
      <c r="S24" s="22">
        <f>IF(AND(YEAR(SepSun1+8)=Year,MONTH(SepSun1+8)=9),SepSun1+8, "")</f>
        <v>47735</v>
      </c>
      <c r="T24" s="3">
        <f>IF(AND(YEAR(SepSun1+9)=Year,MONTH(SepSun1+9)=9),SepSun1+9, "")</f>
        <v>47736</v>
      </c>
      <c r="U24" s="3">
        <f>IF(AND(YEAR(SepSun1+10)=Year,MONTH(SepSun1+10)=9),SepSun1+10, "")</f>
        <v>47737</v>
      </c>
      <c r="V24" s="3">
        <f>IF(AND(YEAR(SepSun1+11)=Year,MONTH(SepSun1+11)=9),SepSun1+11, "")</f>
        <v>47738</v>
      </c>
      <c r="W24" s="3">
        <f>IF(AND(YEAR(SepSun1+12)=Year,MONTH(SepSun1+12)=9),SepSun1+12, "")</f>
        <v>47739</v>
      </c>
      <c r="X24" s="7">
        <f>IF(AND(YEAR(SepSun1+13)=Year,MONTH(SepSun1+13)=9),SepSun1+13, "")</f>
        <v>47740</v>
      </c>
      <c r="Y24" s="4"/>
      <c r="Z24" s="6">
        <f>IF(AND(YEAR(DecSun1+7)=Year,MONTH(DecSun1+7)=12),DecSun1+7, "")</f>
        <v>47825</v>
      </c>
      <c r="AA24" s="8">
        <f>IF(AND(YEAR(DecSun1+8)=Year,MONTH(DecSun1+8)=12),DecSun1+8, "")</f>
        <v>47826</v>
      </c>
      <c r="AB24" s="8">
        <f>IF(AND(YEAR(DecSun1+9)=Year,MONTH(DecSun1+9)=12),DecSun1+9, "")</f>
        <v>47827</v>
      </c>
      <c r="AC24" s="8">
        <f>IF(AND(YEAR(DecSun1+10)=Year,MONTH(DecSun1+10)=12),DecSun1+10, "")</f>
        <v>47828</v>
      </c>
      <c r="AD24" s="2">
        <f>IF(AND(YEAR(DecSun1+11)=Year,MONTH(DecSun1+11)=12),DecSun1+11, "")</f>
        <v>47829</v>
      </c>
      <c r="AE24" s="8">
        <f>IF(AND(YEAR(DecSun1+12)=Year,MONTH(DecSun1+12)=12),DecSun1+12, "")</f>
        <v>47830</v>
      </c>
      <c r="AF24" s="8">
        <f>IF(AND(YEAR(DecSun1+13)=Year,MONTH(DecSun1+13)=12),DecSun1+13, "")</f>
        <v>47831</v>
      </c>
    </row>
    <row r="25" spans="2:32" ht="18" customHeight="1" x14ac:dyDescent="0.25">
      <c r="B25" s="8">
        <f>IF(AND(YEAR(MarSun1+14)=Year,MONTH(MarSun1+14)=3),MarSun1+14, "")</f>
        <v>47552</v>
      </c>
      <c r="C25" s="8">
        <f>IF(AND(YEAR(MarSun1+15)=Year,MONTH(MarSun1+15)=3),MarSun1+15, "")</f>
        <v>47553</v>
      </c>
      <c r="D25" s="8">
        <f>IF(AND(YEAR(MarSun1+16)=Year,MONTH(MarSun1+16)=3),MarSun1+16, "")</f>
        <v>47554</v>
      </c>
      <c r="E25" s="8">
        <f>IF(AND(YEAR(MarSun1+17)=Year,MONTH(MarSun1+17)=3),MarSun1+17, "")</f>
        <v>47555</v>
      </c>
      <c r="F25" s="8">
        <f>IF(AND(YEAR(MarSun1+18)=Year,MONTH(MarSun1+18)=3),MarSun1+18, "")</f>
        <v>47556</v>
      </c>
      <c r="G25" s="8">
        <f>IF(AND(YEAR(MarSun1+19)=Year,MONTH(MarSun1+19)=3),MarSun1+19, "")</f>
        <v>47557</v>
      </c>
      <c r="H25" s="7">
        <f>IF(AND(YEAR(MarSun1+20)=Year,MONTH(MarSun1+20)=3),MarSun1+20, "")</f>
        <v>47558</v>
      </c>
      <c r="I25" s="4"/>
      <c r="J25" s="6">
        <f>IF(AND(YEAR(JunSun1+14)=Year,MONTH(JunSun1+14)=6),JunSun1+14, "")</f>
        <v>47643</v>
      </c>
      <c r="K25" s="3">
        <f>IF(AND(YEAR(JunSun1+15)=Year,MONTH(JunSun1+15)=6),JunSun1+15, "")</f>
        <v>47644</v>
      </c>
      <c r="L25" s="3">
        <f>IF(AND(YEAR(JunSun1+16)=Year,MONTH(JunSun1+16)=6),JunSun1+16, "")</f>
        <v>47645</v>
      </c>
      <c r="M25" s="3">
        <f>IF(AND(YEAR(JunSun1+17)=Year,MONTH(JunSun1+17)=6),JunSun1+17, "")</f>
        <v>47646</v>
      </c>
      <c r="N25" s="2">
        <f>IF(AND(YEAR(JunSun1+18)=Year,MONTH(JunSun1+18)=6),JunSun1+18, "")</f>
        <v>47647</v>
      </c>
      <c r="O25" s="3">
        <f>IF(AND(YEAR(JunSun1+19)=Year,MONTH(JunSun1+19)=6),JunSun1+19, "")</f>
        <v>47648</v>
      </c>
      <c r="P25" s="3">
        <f>IF(AND(YEAR(JunSun1+20)=Year,MONTH(JunSun1+20)=6),JunSun1+20, "")</f>
        <v>47649</v>
      </c>
      <c r="Q25" s="4"/>
      <c r="R25" s="6">
        <f>IF(AND(YEAR(SepSun1+14)=Year,MONTH(SepSun1+14)=9),SepSun1+14, "")</f>
        <v>47741</v>
      </c>
      <c r="S25" s="8">
        <f>IF(AND(YEAR(SepSun1+15)=Year,MONTH(SepSun1+15)=9),SepSun1+15, "")</f>
        <v>47742</v>
      </c>
      <c r="T25" s="8">
        <f>IF(AND(YEAR(SepSun1+16)=Year,MONTH(SepSun1+16)=9),SepSun1+16, "")</f>
        <v>47743</v>
      </c>
      <c r="U25" s="8">
        <f>IF(AND(YEAR(SepSun1+17)=Year,MONTH(SepSun1+17)=9),SepSun1+17, "")</f>
        <v>47744</v>
      </c>
      <c r="V25" s="2">
        <f>IF(AND(YEAR(SepSun1+18)=Year,MONTH(SepSun1+18)=9),SepSun1+18, "")</f>
        <v>47745</v>
      </c>
      <c r="W25" s="8">
        <f>IF(AND(YEAR(SepSun1+19)=Year,MONTH(SepSun1+19)=9),SepSun1+19, "")</f>
        <v>47746</v>
      </c>
      <c r="X25" s="8">
        <f>IF(AND(YEAR(SepSun1+20)=Year,MONTH(SepSun1+20)=9),SepSun1+20, "")</f>
        <v>47747</v>
      </c>
      <c r="Y25" s="4"/>
      <c r="Z25" s="8">
        <f>IF(AND(YEAR(DecSun1+14)=Year,MONTH(DecSun1+14)=12),DecSun1+14, "")</f>
        <v>47832</v>
      </c>
      <c r="AA25" s="8">
        <f>IF(AND(YEAR(DecSun1+15)=Year,MONTH(DecSun1+15)=12),DecSun1+15, "")</f>
        <v>47833</v>
      </c>
      <c r="AB25" s="8">
        <f>IF(AND(YEAR(DecSun1+16)=Year,MONTH(DecSun1+16)=12),DecSun1+16, "")</f>
        <v>47834</v>
      </c>
      <c r="AC25" s="8">
        <f>IF(AND(YEAR(DecSun1+17)=Year,MONTH(DecSun1+17)=12),DecSun1+17, "")</f>
        <v>47835</v>
      </c>
      <c r="AD25" s="8">
        <f>IF(AND(YEAR(DecSun1+18)=Year,MONTH(DecSun1+18)=12),DecSun1+18, "")</f>
        <v>47836</v>
      </c>
      <c r="AE25" s="8">
        <f>IF(AND(YEAR(DecSun1+19)=Year,MONTH(DecSun1+19)=12),DecSun1+19, "")</f>
        <v>47837</v>
      </c>
      <c r="AF25" s="7">
        <f>IF(AND(YEAR(DecSun1+20)=Year,MONTH(DecSun1+20)=12),DecSun1+20, "")</f>
        <v>47838</v>
      </c>
    </row>
    <row r="26" spans="2:32" ht="18" customHeight="1" x14ac:dyDescent="0.25">
      <c r="B26" s="6">
        <f>IF(AND(YEAR(MarSun1+21)=Year,MONTH(MarSun1+21)=3),MarSun1+21, "")</f>
        <v>47559</v>
      </c>
      <c r="C26" s="3">
        <f>IF(AND(YEAR(MarSun1+22)=Year,MONTH(MarSun1+22)=3),MarSun1+22, "")</f>
        <v>47560</v>
      </c>
      <c r="D26" s="3">
        <f>IF(AND(YEAR(MarSun1+23)=Year,MONTH(MarSun1+23)=3),MarSun1+23, "")</f>
        <v>47561</v>
      </c>
      <c r="E26" s="3">
        <f>IF(AND(YEAR(MarSun1+24)=Year,MONTH(MarSun1+24)=3),MarSun1+24, "")</f>
        <v>47562</v>
      </c>
      <c r="F26" s="2">
        <f>IF(AND(YEAR(MarSun1+25)=Year,MONTH(MarSun1+25)=3),MarSun1+25, "")</f>
        <v>47563</v>
      </c>
      <c r="G26" s="3">
        <f>IF(AND(YEAR(MarSun1+26)=Year,MONTH(MarSun1+26)=3),MarSun1+26, "")</f>
        <v>47564</v>
      </c>
      <c r="H26" s="3">
        <f>IF(AND(YEAR(MarSun1+27)=Year,MONTH(MarSun1+27)=3),MarSun1+27, "")</f>
        <v>47565</v>
      </c>
      <c r="I26" s="4"/>
      <c r="J26" s="3">
        <f>IF(AND(YEAR(JunSun1+21)=Year,MONTH(JunSun1+21)=6),JunSun1+21, "")</f>
        <v>47650</v>
      </c>
      <c r="K26" s="3">
        <f>IF(AND(YEAR(JunSun1+22)=Year,MONTH(JunSun1+22)=6),JunSun1+22, "")</f>
        <v>47651</v>
      </c>
      <c r="L26" s="3">
        <f>IF(AND(YEAR(JunSun1+23)=Year,MONTH(JunSun1+23)=6),JunSun1+23, "")</f>
        <v>47652</v>
      </c>
      <c r="M26" s="3">
        <f>IF(AND(YEAR(JunSun1+24)=Year,MONTH(JunSun1+24)=6),JunSun1+24, "")</f>
        <v>47653</v>
      </c>
      <c r="N26" s="3">
        <f>IF(AND(YEAR(JunSun1+25)=Year,MONTH(JunSun1+25)=6),JunSun1+25, "")</f>
        <v>47654</v>
      </c>
      <c r="O26" s="3">
        <f>IF(AND(YEAR(JunSun1+26)=Year,MONTH(JunSun1+26)=6),JunSun1+26, "")</f>
        <v>47655</v>
      </c>
      <c r="P26" s="7">
        <f>IF(AND(YEAR(JunSun1+27)=Year,MONTH(JunSun1+27)=6),JunSun1+27, "")</f>
        <v>47656</v>
      </c>
      <c r="Q26" s="4"/>
      <c r="R26" s="8">
        <f>IF(AND(YEAR(SepSun1+21)=Year,MONTH(SepSun1+21)=9),SepSun1+21, "")</f>
        <v>47748</v>
      </c>
      <c r="S26" s="8">
        <f>IF(AND(YEAR(SepSun1+22)=Year,MONTH(SepSun1+22)=9),SepSun1+22, "")</f>
        <v>47749</v>
      </c>
      <c r="T26" s="8">
        <f>IF(AND(YEAR(SepSun1+23)=Year,MONTH(SepSun1+23)=9),SepSun1+23, "")</f>
        <v>47750</v>
      </c>
      <c r="U26" s="8">
        <f>IF(AND(YEAR(SepSun1+24)=Year,MONTH(SepSun1+24)=9),SepSun1+24, "")</f>
        <v>47751</v>
      </c>
      <c r="V26" s="8">
        <f>IF(AND(YEAR(SepSun1+25)=Year,MONTH(SepSun1+25)=9),SepSun1+25, "")</f>
        <v>47752</v>
      </c>
      <c r="W26" s="8">
        <f>IF(AND(YEAR(SepSun1+26)=Year,MONTH(SepSun1+26)=9),SepSun1+26, "")</f>
        <v>47753</v>
      </c>
      <c r="X26" s="7">
        <f>IF(AND(YEAR(SepSun1+27)=Year,MONTH(SepSun1+27)=9),SepSun1+27, "")</f>
        <v>47754</v>
      </c>
      <c r="Y26" s="4"/>
      <c r="Z26" s="6">
        <f>IF(AND(YEAR(DecSun1+21)=Year,MONTH(DecSun1+21)=12),DecSun1+21, "")</f>
        <v>47839</v>
      </c>
      <c r="AA26" s="3">
        <f>IF(AND(YEAR(DecSun1+22)=Year,MONTH(DecSun1+22)=12),DecSun1+22, "")</f>
        <v>47840</v>
      </c>
      <c r="AB26" s="3">
        <f>IF(AND(YEAR(DecSun1+23)=Year,MONTH(DecSun1+23)=12),DecSun1+23, "")</f>
        <v>47841</v>
      </c>
      <c r="AC26" s="11">
        <f>IF(AND(YEAR(DecSun1+24)=Year,MONTH(DecSun1+24)=12),DecSun1+24, "")</f>
        <v>47842</v>
      </c>
      <c r="AD26" s="2">
        <f>IF(AND(YEAR(DecSun1+25)=Year,MONTH(DecSun1+25)=12),DecSun1+25, "")</f>
        <v>47843</v>
      </c>
      <c r="AE26" s="22">
        <f>IF(AND(YEAR(DecSun1+26)=Year,MONTH(DecSun1+26)=12),DecSun1+26, "")</f>
        <v>47844</v>
      </c>
      <c r="AF26" s="22">
        <f>IF(AND(YEAR(DecSun1+27)=Year,MONTH(DecSun1+27)=12),DecSun1+27, "")</f>
        <v>47845</v>
      </c>
    </row>
    <row r="27" spans="2:32" ht="18" customHeight="1" x14ac:dyDescent="0.25">
      <c r="B27" s="3">
        <f>IF(AND(YEAR(MarSun1+28)=Year,MONTH(MarSun1+28)=3),MarSun1+28, "")</f>
        <v>47566</v>
      </c>
      <c r="C27" s="3">
        <f>IF(AND(YEAR(MarSun1+29)=Year,MONTH(MarSun1+29)=3),MarSun1+29, "")</f>
        <v>47567</v>
      </c>
      <c r="D27" s="3">
        <f>IF(AND(YEAR(MarSun1+30)=Year,MONTH(MarSun1+30)=3),MarSun1+30, "")</f>
        <v>47568</v>
      </c>
      <c r="E27" s="3">
        <f>IF(AND(YEAR(MarSun1+31)=Year,MONTH(MarSun1+31)=3),MarSun1+31, "")</f>
        <v>47569</v>
      </c>
      <c r="F27" s="3">
        <f>IF(AND(YEAR(MarSun1+32)=Year,MONTH(MarSun1+32)=3),MarSun1+32, "")</f>
        <v>47570</v>
      </c>
      <c r="G27" s="3">
        <f>IF(AND(YEAR(MarSun1+33)=Year,MONTH(MarSun1+33)=3),MarSun1+33, "")</f>
        <v>47571</v>
      </c>
      <c r="H27" s="7">
        <f>IF(AND(YEAR(MarSun1+34)=Year,MONTH(MarSun1+34)=3),MarSun1+34, "")</f>
        <v>47572</v>
      </c>
      <c r="I27" s="4"/>
      <c r="J27" s="6">
        <f>IF(AND(YEAR(JunSun1+28)=Year,MONTH(JunSun1+28)=6),JunSun1+28, "")</f>
        <v>47657</v>
      </c>
      <c r="K27" s="8">
        <f>IF(AND(YEAR(JunSun1+29)=Year,MONTH(JunSun1+29)=6),JunSun1+29, "")</f>
        <v>47658</v>
      </c>
      <c r="L27" s="8">
        <f>IF(AND(YEAR(JunSun1+30)=Year,MONTH(JunSun1+30)=6),JunSun1+30, "")</f>
        <v>47659</v>
      </c>
      <c r="M27" s="8">
        <f>IF(AND(YEAR(JunSun1+31)=Year,MONTH(JunSun1+31)=6),JunSun1+31, "")</f>
        <v>47660</v>
      </c>
      <c r="N27" s="2">
        <f>IF(AND(YEAR(JunSun1+32)=Year,MONTH(JunSun1+32)=6),JunSun1+32, "")</f>
        <v>47661</v>
      </c>
      <c r="O27" s="8">
        <f>IF(AND(YEAR(JunSun1+33)=Year,MONTH(JunSun1+33)=6),JunSun1+33, "")</f>
        <v>47662</v>
      </c>
      <c r="P27" s="8">
        <f>IF(AND(YEAR(JunSun1+34)=Year,MONTH(JunSun1+34)=6),JunSun1+34, "")</f>
        <v>47663</v>
      </c>
      <c r="Q27" s="4"/>
      <c r="R27" s="6">
        <f>IF(AND(YEAR(SepSun1+28)=Year,MONTH(SepSun1+28)=9),SepSun1+28, "")</f>
        <v>47755</v>
      </c>
      <c r="S27" s="3">
        <f>IF(AND(YEAR(SepSun1+29)=Year,MONTH(SepSun1+29)=9),SepSun1+29, "")</f>
        <v>47756</v>
      </c>
      <c r="T27" s="3" t="str">
        <f>IF(AND(YEAR(SepSun1+30)=Year,MONTH(SepSun1+30)=9),SepSun1+30, "")</f>
        <v/>
      </c>
      <c r="U27" s="3" t="str">
        <f>IF(AND(YEAR(SepSun1+31)=Year,MONTH(SepSun1+31)=9),SepSun1+31, "")</f>
        <v/>
      </c>
      <c r="V27" s="3" t="str">
        <f>IF(AND(YEAR(SepSun1+32)=Year,MONTH(SepSun1+32)=9),SepSun1+32, "")</f>
        <v/>
      </c>
      <c r="W27" s="3" t="str">
        <f>IF(AND(YEAR(SepSun1+33)=Year,MONTH(SepSun1+33)=9),SepSun1+33, "")</f>
        <v/>
      </c>
      <c r="X27" s="3" t="str">
        <f>IF(AND(YEAR(SepSun1+34)=Year,MONTH(SepSun1+34)=9),SepSun1+34, "")</f>
        <v/>
      </c>
      <c r="Y27" s="4"/>
      <c r="Z27" s="3">
        <f>IF(AND(YEAR(DecSun1+28)=Year,MONTH(DecSun1+28)=12),DecSun1+28, "")</f>
        <v>47846</v>
      </c>
      <c r="AA27" s="22">
        <f>IF(AND(YEAR(DecSun1+29)=Year,MONTH(DecSun1+29)=12),DecSun1+29, "")</f>
        <v>47847</v>
      </c>
      <c r="AB27" s="22">
        <f>IF(AND(YEAR(DecSun1+30)=Year,MONTH(DecSun1+30)=12),DecSun1+30, "")</f>
        <v>47848</v>
      </c>
      <c r="AC27" s="3" t="str">
        <f>IF(AND(YEAR(DecSun1+31)=Year,MONTH(DecSun1+31)=12),DecSun1+31, "")</f>
        <v/>
      </c>
      <c r="AD27" s="3" t="str">
        <f>IF(AND(YEAR(DecSun1+32)=Year,MONTH(DecSun1+32)=12),DecSun1+32, "")</f>
        <v/>
      </c>
      <c r="AE27" s="3" t="str">
        <f>IF(AND(YEAR(DecSun1+33)=Year,MONTH(DecSun1+33)=12),DecSun1+33, "")</f>
        <v/>
      </c>
      <c r="AF27" s="3" t="str">
        <f>IF(AND(YEAR(DecSun1+34)=Year,MONTH(DecSun1+34)=12),DecSun1+34, "")</f>
        <v/>
      </c>
    </row>
    <row r="28" spans="2:32" ht="18" customHeight="1" x14ac:dyDescent="0.25">
      <c r="B28" s="6">
        <f>IF(AND(YEAR(MarSun1+35)=Year,MONTH(MarSun1+35)=3),MarSun1+35, "")</f>
        <v>47573</v>
      </c>
      <c r="C28" s="3" t="str">
        <f>IF(AND(YEAR(MarSun1+36)=Year,MONTH(MarSun1+36)=3),MarSun1+36, "")</f>
        <v/>
      </c>
      <c r="D28" s="3" t="str">
        <f>IF(AND(YEAR(MarSun1+37)=Year,MONTH(MarSun1+37)=3),MarSun1+37, "")</f>
        <v/>
      </c>
      <c r="E28" s="3" t="str">
        <f>IF(AND(YEAR(MarSun1+38)=Year,MONTH(MarSun1+38)=3),MarSun1+38, "")</f>
        <v/>
      </c>
      <c r="F28" s="3" t="str">
        <f>IF(AND(YEAR(MarSun1+39)=Year,MONTH(MarSun1+39)=3),MarSun1+39, "")</f>
        <v/>
      </c>
      <c r="G28" s="3" t="str">
        <f>IF(AND(YEAR(MarSun1+40)=Year,MONTH(MarSun1+40)=3),MarSun1+40, "")</f>
        <v/>
      </c>
      <c r="H28" s="3" t="str">
        <f>IF(AND(YEAR(MarSun1+41)=Year,MONTH(MarSun1+41)=3),MarSun1+41, "")</f>
        <v/>
      </c>
      <c r="I28" s="4"/>
      <c r="J28" s="8">
        <f>IF(AND(YEAR(JunSun1+35)=Year,MONTH(JunSun1+35)=6),JunSun1+35, "")</f>
        <v>47664</v>
      </c>
      <c r="K28" s="3" t="str">
        <f>IF(AND(YEAR(JunSun1+36)=Year,MONTH(JunSun1+36)=6),JunSun1+36, "")</f>
        <v/>
      </c>
      <c r="L28" s="3" t="str">
        <f>IF(AND(YEAR(JunSun1+37)=Year,MONTH(JunSun1+37)=6),JunSun1+37, "")</f>
        <v/>
      </c>
      <c r="M28" s="3" t="str">
        <f>IF(AND(YEAR(JunSun1+38)=Year,MONTH(JunSun1+38)=6),JunSun1+38, "")</f>
        <v/>
      </c>
      <c r="N28" s="3" t="str">
        <f>IF(AND(YEAR(JunSun1+39)=Year,MONTH(JunSun1+39)=6),JunSun1+39, "")</f>
        <v/>
      </c>
      <c r="O28" s="3" t="str">
        <f>IF(AND(YEAR(JunSun1+40)=Year,MONTH(JunSun1+40)=6),JunSun1+40, "")</f>
        <v/>
      </c>
      <c r="P28" s="3" t="str">
        <f>IF(AND(YEAR(JunSun1+41)=Year,MONTH(JunSun1+41)=6),JunSun1+41, "")</f>
        <v/>
      </c>
      <c r="Q28" s="4"/>
      <c r="R28" s="3" t="str">
        <f>IF(AND(YEAR(SepSun1+35)=Year,MONTH(SepSun1+35)=9),SepSun1+35, "")</f>
        <v/>
      </c>
      <c r="S28" s="3" t="str">
        <f>IF(AND(YEAR(SepSun1+36)=Year,MONTH(SepSun1+36)=9),SepSun1+36, "")</f>
        <v/>
      </c>
      <c r="T28" s="3" t="str">
        <f>IF(AND(YEAR(SepSun1+37)=Year,MONTH(SepSun1+37)=9),SepSun1+37, "")</f>
        <v/>
      </c>
      <c r="U28" s="3" t="str">
        <f>IF(AND(YEAR(SepSun1+38)=Year,MONTH(SepSun1+38)=9),SepSun1+38, "")</f>
        <v/>
      </c>
      <c r="V28" s="3" t="str">
        <f>IF(AND(YEAR(SepSun1+39)=Year,MONTH(SepSun1+39)=9),SepSun1+39, "")</f>
        <v/>
      </c>
      <c r="W28" s="3" t="str">
        <f>IF(AND(YEAR(SepSun1+40)=Year,MONTH(SepSun1+40)=9),SepSun1+40, "")</f>
        <v/>
      </c>
      <c r="X28" s="3" t="str">
        <f>IF(AND(YEAR(SepSun1+41)=Year,MONTH(SepSun1+41)=9),SepSun1+41, "")</f>
        <v/>
      </c>
      <c r="Y28" s="4"/>
      <c r="Z28" s="3" t="str">
        <f>IF(AND(YEAR(DecSun1+35)=Year,MONTH(DecSun1+35)=12),DecSun1+35, "")</f>
        <v/>
      </c>
      <c r="AA28" s="3" t="str">
        <f>IF(AND(YEAR(DecSun1+36)=Year,MONTH(DecSun1+36)=12),DecSun1+36, "")</f>
        <v/>
      </c>
      <c r="AB28" s="3" t="str">
        <f>IF(AND(YEAR(DecSun1+37)=Year,MONTH(DecSun1+37)=12),DecSun1+37, "")</f>
        <v/>
      </c>
      <c r="AC28" s="3" t="str">
        <f>IF(AND(YEAR(DecSun1+38)=Year,MONTH(DecSun1+38)=12),DecSun1+38, "")</f>
        <v/>
      </c>
      <c r="AD28" s="3" t="str">
        <f>IF(AND(YEAR(DecSun1+39)=Year,MONTH(DecSun1+39)=12),DecSun1+39, "")</f>
        <v/>
      </c>
      <c r="AE28" s="3" t="str">
        <f>IF(AND(YEAR(DecSun1+40)=Year,MONTH(DecSun1+40)=12),DecSun1+40, "")</f>
        <v/>
      </c>
      <c r="AF28" s="3" t="str">
        <f>IF(AND(YEAR(DecSun1+41)=Year,MONTH(DecSun1+41)=12),DecSun1+41, "")</f>
        <v/>
      </c>
    </row>
    <row r="30" spans="2:32" ht="18" customHeight="1" x14ac:dyDescent="0.25">
      <c r="B30" s="35" t="s">
        <v>20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</row>
    <row r="31" spans="2:32" ht="18" customHeight="1" x14ac:dyDescent="0.25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</row>
    <row r="32" spans="2:32" ht="18" customHeight="1" x14ac:dyDescent="0.25">
      <c r="B32" s="37" t="s">
        <v>23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2:32" ht="18" customHeight="1" x14ac:dyDescent="0.25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2:32" ht="18" customHeight="1" x14ac:dyDescent="0.25">
      <c r="B34" s="39" t="s">
        <v>21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</row>
    <row r="35" spans="2:32" ht="18" customHeight="1" x14ac:dyDescent="0.25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</row>
    <row r="36" spans="2:32" ht="18" customHeight="1" x14ac:dyDescent="0.25">
      <c r="B36" s="41" t="s">
        <v>22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2:32" ht="18" customHeight="1" x14ac:dyDescent="0.25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2:32" ht="18" customHeight="1" x14ac:dyDescent="0.25">
      <c r="B38" s="33" t="s">
        <v>24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</row>
    <row r="39" spans="2:32" ht="18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</sheetData>
  <dataConsolidate/>
  <mergeCells count="19">
    <mergeCell ref="B30:AF31"/>
    <mergeCell ref="B32:AF33"/>
    <mergeCell ref="B34:AF35"/>
    <mergeCell ref="B36:AF37"/>
    <mergeCell ref="B38:AF39"/>
    <mergeCell ref="B12:H12"/>
    <mergeCell ref="J12:P12"/>
    <mergeCell ref="R12:X12"/>
    <mergeCell ref="Z12:AF12"/>
    <mergeCell ref="B21:H21"/>
    <mergeCell ref="J21:P21"/>
    <mergeCell ref="R21:X21"/>
    <mergeCell ref="Z21:AF21"/>
    <mergeCell ref="A1:AF1"/>
    <mergeCell ref="B2:AF2"/>
    <mergeCell ref="B3:H3"/>
    <mergeCell ref="J3:P3"/>
    <mergeCell ref="R3:X3"/>
    <mergeCell ref="Z3:AF3"/>
  </mergeCells>
  <dataValidations xWindow="511" yWindow="340" count="38">
    <dataValidation allowBlank="1" showInputMessage="1" showErrorMessage="1" prompt="Enter Year in this cell to automatically update calendar for each month in cells B2 through AF27" sqref="B2:AF2" xr:uid="{0E36A5CB-6FE9-49D6-BF91-06D152A6B88E}"/>
    <dataValidation allowBlank="1" showInputMessage="1" showErrorMessage="1" prompt="Create a calendar for any year using this Calendar Creator worksheet. Enter Year in cell at right to automatically update calendar for each month" sqref="A2" xr:uid="{5D5AF9FB-C1D3-47F3-B2F5-8323BA3B0C06}"/>
    <dataValidation allowBlank="1" showInputMessage="1" showErrorMessage="1" prompt="Calendar Month is in this cell. Calendar for this month is automatically updated in cells B3 through H9" sqref="B3:H3" xr:uid="{21851EF8-008C-4B25-BC2B-92292FAA48E0}"/>
    <dataValidation allowBlank="1" showInputMessage="1" showErrorMessage="1" prompt="Calendar Month is in this cell. Calendar for this month is automatically updated in cells J3 through P9" sqref="J3:P3" xr:uid="{7A048B45-43BD-4076-A177-F2DE91E83A5C}"/>
    <dataValidation allowBlank="1" showInputMessage="1" showErrorMessage="1" prompt="Calendar Month is in this cell. Calendar for this month is automatically updated in cells R3 through X9" sqref="R3:X3" xr:uid="{6CFE971B-5236-4B76-A71C-122F05DAE2AA}"/>
    <dataValidation allowBlank="1" showInputMessage="1" showErrorMessage="1" prompt="Calendar Month is in this cell. Calendar for this month is automatically updated in cells Z3 through AF9" sqref="Z3:AF3" xr:uid="{2BFEEDE7-B090-455F-B041-551F9927B2A4}"/>
    <dataValidation allowBlank="1" showInputMessage="1" showErrorMessage="1" prompt="Calendar Month is in this cell. Calendar for this month is automatically updated in cells B12 through H18" sqref="B12:H12" xr:uid="{76018BBE-6E79-4E48-9E26-CFFEF92E2345}"/>
    <dataValidation allowBlank="1" showInputMessage="1" showErrorMessage="1" prompt="Calendar Month is in this cell. Calendar for this month is automatically updated in cells B21 through H27" sqref="B21:H21" xr:uid="{9BAF7130-A055-4CB8-AF10-BA8C4999E4A1}"/>
    <dataValidation allowBlank="1" showInputMessage="1" showErrorMessage="1" prompt="Calendar Month is in this cell. Calendar for this month is automatically updated in cells J12 through P18" sqref="J12:P12" xr:uid="{96594AEE-410D-454D-A2E1-29B48D052F8F}"/>
    <dataValidation allowBlank="1" showInputMessage="1" showErrorMessage="1" prompt="Calendar Month is in this cell. Calendar for this month is automatically updated in cells R12 through X18" sqref="R12:X12" xr:uid="{F031FA22-6DA8-4D09-9675-126F73133A7A}"/>
    <dataValidation allowBlank="1" showInputMessage="1" showErrorMessage="1" prompt="Calendar Month is in this cell. Calendar for this month is automatically updated in cells Z12 through AF18" sqref="Z12:AF12" xr:uid="{D850DF13-680F-4895-9EB8-E29B992C2ADD}"/>
    <dataValidation allowBlank="1" showInputMessage="1" showErrorMessage="1" prompt="Calendar Month is in this cell. Calendar for this month is automatically updated in cells J21 through P27" sqref="J21:P21" xr:uid="{E91EB929-E6FD-45BB-89E1-11F9BEBEE8E0}"/>
    <dataValidation allowBlank="1" showInputMessage="1" showErrorMessage="1" prompt="Calendar Month is in this cell. Calendar for this month is automatically updated in cells R21 through X27" sqref="R21:X21" xr:uid="{3FEF7013-3A16-43B6-98CE-182A5F6C6065}"/>
    <dataValidation allowBlank="1" showInputMessage="1" showErrorMessage="1" prompt="Calendar Month is in this cell. Calendar for this month is automatically updated in cells Z21 through AF27" sqref="Z21:AF21" xr:uid="{3F8E611C-6E4C-4FF8-B2A4-01B791DB55D9}"/>
    <dataValidation allowBlank="1" showInputMessage="1" showErrorMessage="1" prompt="Weekdays for the month in cell above are in cells B3 through H3" sqref="B4" xr:uid="{8CE9A2E0-921A-4D0A-A742-EDA48F8DC318}"/>
    <dataValidation allowBlank="1" showInputMessage="1" showErrorMessage="1" prompt="Weekdays for the month in cell above are in cells J3 through P3" sqref="J4" xr:uid="{DA78F6CC-0662-4CAC-9A68-04E19137E2DD}"/>
    <dataValidation allowBlank="1" showInputMessage="1" showErrorMessage="1" prompt="Weekdays for the month in cell above are in cells R3 through X3" sqref="R4" xr:uid="{7A732860-3BAC-45DD-A920-D01B09A3DB77}"/>
    <dataValidation allowBlank="1" showInputMessage="1" showErrorMessage="1" prompt="Weekdays for the month in cell above are in cells Z3 through AF3" sqref="Z4" xr:uid="{9081DA1F-DF20-40F8-81F5-B4E54E9A7EDE}"/>
    <dataValidation allowBlank="1" showInputMessage="1" showErrorMessage="1" prompt="Weekdays for the month in cell above are in cells B12 through H12" sqref="B13" xr:uid="{6EAD48A7-7DBA-49B1-9240-EA64F47A73CA}"/>
    <dataValidation allowBlank="1" showInputMessage="1" showErrorMessage="1" prompt="Weekdays for the month in cell above are in cells J12 through P12" sqref="J13" xr:uid="{B7ACEDCF-DC3D-4C18-95BA-7FC7AA31855B}"/>
    <dataValidation allowBlank="1" showInputMessage="1" showErrorMessage="1" prompt="Weekdays for the month in cell above are in cells R12 through X12" sqref="R13" xr:uid="{A2BB3FBD-06AB-4B3D-978D-544F30DFD328}"/>
    <dataValidation allowBlank="1" showInputMessage="1" showErrorMessage="1" prompt="Weekdays for the month in cell above are in cells Z12 through AF12" sqref="Z13" xr:uid="{7FF929FA-002B-4884-B54C-4284257FB0E4}"/>
    <dataValidation allowBlank="1" showInputMessage="1" showErrorMessage="1" prompt="Weekdays for the month in cell above are in cells B21 through H21" sqref="B22" xr:uid="{91F7F96C-6219-48B9-9BFF-C2F2BFD5D71F}"/>
    <dataValidation allowBlank="1" showInputMessage="1" showErrorMessage="1" prompt="Weekdays for the month in cell above are in cells J21 through P21" sqref="J22" xr:uid="{CBA1A756-3491-4AF1-B052-CA5D91680A4C}"/>
    <dataValidation allowBlank="1" showInputMessage="1" showErrorMessage="1" prompt="Weekdays for the month in cell above are in cells R21 through X21" sqref="R22" xr:uid="{A2D60839-04DF-4BBC-A01B-2D8C73735B17}"/>
    <dataValidation allowBlank="1" showInputMessage="1" showErrorMessage="1" prompt="Weekdays for the month in cell above are in cells Z21 through AF21" sqref="Z22" xr:uid="{EDF0AFF8-5832-4A03-8DC4-3B19DA3D57F9}"/>
    <dataValidation allowBlank="1" showInputMessage="1" showErrorMessage="1" prompt="Calendar days for this month are automatically updated in cells B4 through H9" sqref="B5" xr:uid="{7F755B0E-DBCF-4688-B26A-A80C5398CD26}"/>
    <dataValidation allowBlank="1" showInputMessage="1" showErrorMessage="1" prompt="Calendar days for this month are automatically updated in cells J4 through P9" sqref="J5" xr:uid="{141DD099-4F84-448D-BCE2-12620C9E10C4}"/>
    <dataValidation allowBlank="1" showInputMessage="1" showErrorMessage="1" prompt="Calendar days for this month are automatically updated in cells R4 through X9" sqref="R5" xr:uid="{921A7DE2-83AB-4790-9D34-02A38526AE9F}"/>
    <dataValidation allowBlank="1" showInputMessage="1" showErrorMessage="1" prompt="Calendar days for this month are automatically updated in cells Z4 through AF9" sqref="Z5" xr:uid="{DD8165C2-6BC9-4DB0-944A-A87907A98C46}"/>
    <dataValidation allowBlank="1" showInputMessage="1" showErrorMessage="1" prompt="Calendar days for this month are automatically updated in cells B13 through H18" sqref="B14" xr:uid="{B143A126-65F5-467A-BEAF-A198B949E000}"/>
    <dataValidation allowBlank="1" showInputMessage="1" showErrorMessage="1" prompt="Calendar days for this month are automatically updated in cells J13 through P18" sqref="J14" xr:uid="{2FB00C2D-15DE-4CCC-A126-ADD30F09A691}"/>
    <dataValidation allowBlank="1" showInputMessage="1" showErrorMessage="1" prompt="Calendar days for this month are automatically updated in cells R13 through X18" sqref="R14" xr:uid="{39C392BD-6DE1-485F-8B52-541F0A475A2D}"/>
    <dataValidation allowBlank="1" showInputMessage="1" showErrorMessage="1" prompt="Calendar days for this month are automatically updated in cells Z13 through AF18" sqref="Z14" xr:uid="{6D838E69-79B2-4E42-9822-E87747D81318}"/>
    <dataValidation allowBlank="1" showInputMessage="1" showErrorMessage="1" prompt="Calendar days for this month are automatically updated in cells B22 through H27" sqref="B23" xr:uid="{774DC8B0-96EE-4ECA-BC86-6538ACE103B7}"/>
    <dataValidation allowBlank="1" showInputMessage="1" showErrorMessage="1" prompt="Calendar days for this month are automatically updated in cells J22 through P27" sqref="J23" xr:uid="{226A0602-1773-4ACE-A8BD-63CACF816F23}"/>
    <dataValidation allowBlank="1" showInputMessage="1" showErrorMessage="1" prompt="Calendar days for this month are automatically updated in cells R22 through X27" sqref="R23" xr:uid="{3EFF5372-31A2-4A0E-92DB-0DE6AC5FA9F3}"/>
    <dataValidation allowBlank="1" showInputMessage="1" showErrorMessage="1" prompt="Calendar days for this month are automatically updated in cells Z22 through AF27" sqref="Z23" xr:uid="{47853521-8200-45D8-A52F-EC90C5E541D2}"/>
  </dataValidations>
  <printOptions horizontalCentered="1" verticalCentered="1"/>
  <pageMargins left="0.25" right="0.25" top="0.25" bottom="0.25" header="0.3" footer="0.3"/>
  <pageSetup scale="80" orientation="landscape" r:id="rId1"/>
  <headerFooter differentFirst="1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156</vt:i4>
      </vt:variant>
    </vt:vector>
  </HeadingPairs>
  <TitlesOfParts>
    <vt:vector size="162" baseType="lpstr">
      <vt:lpstr>2025 Calendar</vt:lpstr>
      <vt:lpstr>2026 Calendar</vt:lpstr>
      <vt:lpstr>2027 Calendar</vt:lpstr>
      <vt:lpstr>2028 Calendar</vt:lpstr>
      <vt:lpstr>2029 Calendar</vt:lpstr>
      <vt:lpstr>2030 Calendar</vt:lpstr>
      <vt:lpstr>'2025 Calendar'!ColumnTitleRegion1..H9.1</vt:lpstr>
      <vt:lpstr>'2026 Calendar'!ColumnTitleRegion1..H9.1</vt:lpstr>
      <vt:lpstr>'2027 Calendar'!ColumnTitleRegion1..H9.1</vt:lpstr>
      <vt:lpstr>'2028 Calendar'!ColumnTitleRegion1..H9.1</vt:lpstr>
      <vt:lpstr>'2029 Calendar'!ColumnTitleRegion1..H9.1</vt:lpstr>
      <vt:lpstr>'2030 Calendar'!ColumnTitleRegion1..H9.1</vt:lpstr>
      <vt:lpstr>'2025 Calendar'!ColumnTitleRegion1..I9.1</vt:lpstr>
      <vt:lpstr>'2026 Calendar'!ColumnTitleRegion1..I9.1</vt:lpstr>
      <vt:lpstr>'2027 Calendar'!ColumnTitleRegion1..I9.1</vt:lpstr>
      <vt:lpstr>'2028 Calendar'!ColumnTitleRegion1..I9.1</vt:lpstr>
      <vt:lpstr>'2029 Calendar'!ColumnTitleRegion1..I9.1</vt:lpstr>
      <vt:lpstr>'2030 Calendar'!ColumnTitleRegion1..I9.1</vt:lpstr>
      <vt:lpstr>'2025 Calendar'!ColumnTitleRegion10..AF9.1</vt:lpstr>
      <vt:lpstr>'2026 Calendar'!ColumnTitleRegion10..AF9.1</vt:lpstr>
      <vt:lpstr>'2027 Calendar'!ColumnTitleRegion10..AF9.1</vt:lpstr>
      <vt:lpstr>'2028 Calendar'!ColumnTitleRegion10..AF9.1</vt:lpstr>
      <vt:lpstr>'2029 Calendar'!ColumnTitleRegion10..AF9.1</vt:lpstr>
      <vt:lpstr>'2030 Calendar'!ColumnTitleRegion10..AF9.1</vt:lpstr>
      <vt:lpstr>'2025 Calendar'!ColumnTitleRegion10..AG9.1</vt:lpstr>
      <vt:lpstr>'2026 Calendar'!ColumnTitleRegion10..AG9.1</vt:lpstr>
      <vt:lpstr>'2027 Calendar'!ColumnTitleRegion10..AG9.1</vt:lpstr>
      <vt:lpstr>'2028 Calendar'!ColumnTitleRegion10..AG9.1</vt:lpstr>
      <vt:lpstr>'2029 Calendar'!ColumnTitleRegion10..AG9.1</vt:lpstr>
      <vt:lpstr>'2030 Calendar'!ColumnTitleRegion10..AG9.1</vt:lpstr>
      <vt:lpstr>'2025 Calendar'!ColumnTitleRegion11..AF18.1</vt:lpstr>
      <vt:lpstr>'2026 Calendar'!ColumnTitleRegion11..AF18.1</vt:lpstr>
      <vt:lpstr>'2027 Calendar'!ColumnTitleRegion11..AF18.1</vt:lpstr>
      <vt:lpstr>'2028 Calendar'!ColumnTitleRegion11..AF18.1</vt:lpstr>
      <vt:lpstr>'2029 Calendar'!ColumnTitleRegion11..AF18.1</vt:lpstr>
      <vt:lpstr>'2030 Calendar'!ColumnTitleRegion11..AF18.1</vt:lpstr>
      <vt:lpstr>'2025 Calendar'!ColumnTitleRegion11..AG18.1</vt:lpstr>
      <vt:lpstr>'2026 Calendar'!ColumnTitleRegion11..AG18.1</vt:lpstr>
      <vt:lpstr>'2027 Calendar'!ColumnTitleRegion11..AG18.1</vt:lpstr>
      <vt:lpstr>'2028 Calendar'!ColumnTitleRegion11..AG18.1</vt:lpstr>
      <vt:lpstr>'2029 Calendar'!ColumnTitleRegion11..AG18.1</vt:lpstr>
      <vt:lpstr>'2030 Calendar'!ColumnTitleRegion11..AG18.1</vt:lpstr>
      <vt:lpstr>'2025 Calendar'!ColumnTitleRegion12..AF27.1</vt:lpstr>
      <vt:lpstr>'2026 Calendar'!ColumnTitleRegion12..AF27.1</vt:lpstr>
      <vt:lpstr>'2027 Calendar'!ColumnTitleRegion12..AF27.1</vt:lpstr>
      <vt:lpstr>'2028 Calendar'!ColumnTitleRegion12..AF27.1</vt:lpstr>
      <vt:lpstr>'2029 Calendar'!ColumnTitleRegion12..AF27.1</vt:lpstr>
      <vt:lpstr>'2030 Calendar'!ColumnTitleRegion12..AF27.1</vt:lpstr>
      <vt:lpstr>'2025 Calendar'!ColumnTitleRegion12..AG27.1</vt:lpstr>
      <vt:lpstr>'2026 Calendar'!ColumnTitleRegion12..AG27.1</vt:lpstr>
      <vt:lpstr>'2027 Calendar'!ColumnTitleRegion12..AG27.1</vt:lpstr>
      <vt:lpstr>'2028 Calendar'!ColumnTitleRegion12..AG27.1</vt:lpstr>
      <vt:lpstr>'2029 Calendar'!ColumnTitleRegion12..AG27.1</vt:lpstr>
      <vt:lpstr>'2030 Calendar'!ColumnTitleRegion12..AG27.1</vt:lpstr>
      <vt:lpstr>'2025 Calendar'!ColumnTitleRegion2..H18.1</vt:lpstr>
      <vt:lpstr>'2026 Calendar'!ColumnTitleRegion2..H18.1</vt:lpstr>
      <vt:lpstr>'2027 Calendar'!ColumnTitleRegion2..H18.1</vt:lpstr>
      <vt:lpstr>'2028 Calendar'!ColumnTitleRegion2..H18.1</vt:lpstr>
      <vt:lpstr>'2029 Calendar'!ColumnTitleRegion2..H18.1</vt:lpstr>
      <vt:lpstr>'2030 Calendar'!ColumnTitleRegion2..H18.1</vt:lpstr>
      <vt:lpstr>'2025 Calendar'!ColumnTitleRegion2..I18.1</vt:lpstr>
      <vt:lpstr>'2026 Calendar'!ColumnTitleRegion2..I18.1</vt:lpstr>
      <vt:lpstr>'2027 Calendar'!ColumnTitleRegion2..I18.1</vt:lpstr>
      <vt:lpstr>'2028 Calendar'!ColumnTitleRegion2..I18.1</vt:lpstr>
      <vt:lpstr>'2029 Calendar'!ColumnTitleRegion2..I18.1</vt:lpstr>
      <vt:lpstr>'2030 Calendar'!ColumnTitleRegion2..I18.1</vt:lpstr>
      <vt:lpstr>'2025 Calendar'!ColumnTitleRegion3..H27.1</vt:lpstr>
      <vt:lpstr>'2026 Calendar'!ColumnTitleRegion3..H27.1</vt:lpstr>
      <vt:lpstr>'2027 Calendar'!ColumnTitleRegion3..H27.1</vt:lpstr>
      <vt:lpstr>'2028 Calendar'!ColumnTitleRegion3..H27.1</vt:lpstr>
      <vt:lpstr>'2029 Calendar'!ColumnTitleRegion3..H27.1</vt:lpstr>
      <vt:lpstr>'2030 Calendar'!ColumnTitleRegion3..H27.1</vt:lpstr>
      <vt:lpstr>'2025 Calendar'!ColumnTitleRegion3..I27.1</vt:lpstr>
      <vt:lpstr>'2026 Calendar'!ColumnTitleRegion3..I27.1</vt:lpstr>
      <vt:lpstr>'2027 Calendar'!ColumnTitleRegion3..I27.1</vt:lpstr>
      <vt:lpstr>'2028 Calendar'!ColumnTitleRegion3..I27.1</vt:lpstr>
      <vt:lpstr>'2029 Calendar'!ColumnTitleRegion3..I27.1</vt:lpstr>
      <vt:lpstr>'2030 Calendar'!ColumnTitleRegion3..I27.1</vt:lpstr>
      <vt:lpstr>'2025 Calendar'!ColumnTitleRegion4..P9.1</vt:lpstr>
      <vt:lpstr>'2026 Calendar'!ColumnTitleRegion4..P9.1</vt:lpstr>
      <vt:lpstr>'2027 Calendar'!ColumnTitleRegion4..P9.1</vt:lpstr>
      <vt:lpstr>'2028 Calendar'!ColumnTitleRegion4..P9.1</vt:lpstr>
      <vt:lpstr>'2029 Calendar'!ColumnTitleRegion4..P9.1</vt:lpstr>
      <vt:lpstr>'2030 Calendar'!ColumnTitleRegion4..P9.1</vt:lpstr>
      <vt:lpstr>'2025 Calendar'!ColumnTitleRegion4..Q9.1</vt:lpstr>
      <vt:lpstr>'2026 Calendar'!ColumnTitleRegion4..Q9.1</vt:lpstr>
      <vt:lpstr>'2027 Calendar'!ColumnTitleRegion4..Q9.1</vt:lpstr>
      <vt:lpstr>'2028 Calendar'!ColumnTitleRegion4..Q9.1</vt:lpstr>
      <vt:lpstr>'2029 Calendar'!ColumnTitleRegion4..Q9.1</vt:lpstr>
      <vt:lpstr>'2030 Calendar'!ColumnTitleRegion4..Q9.1</vt:lpstr>
      <vt:lpstr>'2025 Calendar'!ColumnTitleRegion5..P18.1</vt:lpstr>
      <vt:lpstr>'2026 Calendar'!ColumnTitleRegion5..P18.1</vt:lpstr>
      <vt:lpstr>'2027 Calendar'!ColumnTitleRegion5..P18.1</vt:lpstr>
      <vt:lpstr>'2028 Calendar'!ColumnTitleRegion5..P18.1</vt:lpstr>
      <vt:lpstr>'2029 Calendar'!ColumnTitleRegion5..P18.1</vt:lpstr>
      <vt:lpstr>'2030 Calendar'!ColumnTitleRegion5..P18.1</vt:lpstr>
      <vt:lpstr>'2025 Calendar'!ColumnTitleRegion5..Q18.1</vt:lpstr>
      <vt:lpstr>'2026 Calendar'!ColumnTitleRegion5..Q18.1</vt:lpstr>
      <vt:lpstr>'2027 Calendar'!ColumnTitleRegion5..Q18.1</vt:lpstr>
      <vt:lpstr>'2028 Calendar'!ColumnTitleRegion5..Q18.1</vt:lpstr>
      <vt:lpstr>'2029 Calendar'!ColumnTitleRegion5..Q18.1</vt:lpstr>
      <vt:lpstr>'2030 Calendar'!ColumnTitleRegion5..Q18.1</vt:lpstr>
      <vt:lpstr>'2025 Calendar'!ColumnTitleRegion6..P27.1</vt:lpstr>
      <vt:lpstr>'2026 Calendar'!ColumnTitleRegion6..P27.1</vt:lpstr>
      <vt:lpstr>'2027 Calendar'!ColumnTitleRegion6..P27.1</vt:lpstr>
      <vt:lpstr>'2028 Calendar'!ColumnTitleRegion6..P27.1</vt:lpstr>
      <vt:lpstr>'2029 Calendar'!ColumnTitleRegion6..P27.1</vt:lpstr>
      <vt:lpstr>'2030 Calendar'!ColumnTitleRegion6..P27.1</vt:lpstr>
      <vt:lpstr>'2025 Calendar'!ColumnTitleRegion6..Q27.1</vt:lpstr>
      <vt:lpstr>'2026 Calendar'!ColumnTitleRegion6..Q27.1</vt:lpstr>
      <vt:lpstr>'2027 Calendar'!ColumnTitleRegion6..Q27.1</vt:lpstr>
      <vt:lpstr>'2028 Calendar'!ColumnTitleRegion6..Q27.1</vt:lpstr>
      <vt:lpstr>'2029 Calendar'!ColumnTitleRegion6..Q27.1</vt:lpstr>
      <vt:lpstr>'2030 Calendar'!ColumnTitleRegion6..Q27.1</vt:lpstr>
      <vt:lpstr>'2025 Calendar'!ColumnTitleRegion7..X9.1</vt:lpstr>
      <vt:lpstr>'2026 Calendar'!ColumnTitleRegion7..X9.1</vt:lpstr>
      <vt:lpstr>'2027 Calendar'!ColumnTitleRegion7..X9.1</vt:lpstr>
      <vt:lpstr>'2028 Calendar'!ColumnTitleRegion7..X9.1</vt:lpstr>
      <vt:lpstr>'2029 Calendar'!ColumnTitleRegion7..X9.1</vt:lpstr>
      <vt:lpstr>'2030 Calendar'!ColumnTitleRegion7..X9.1</vt:lpstr>
      <vt:lpstr>'2025 Calendar'!ColumnTitleRegion7..Y9.1</vt:lpstr>
      <vt:lpstr>'2026 Calendar'!ColumnTitleRegion7..Y9.1</vt:lpstr>
      <vt:lpstr>'2027 Calendar'!ColumnTitleRegion7..Y9.1</vt:lpstr>
      <vt:lpstr>'2028 Calendar'!ColumnTitleRegion7..Y9.1</vt:lpstr>
      <vt:lpstr>'2029 Calendar'!ColumnTitleRegion7..Y9.1</vt:lpstr>
      <vt:lpstr>'2030 Calendar'!ColumnTitleRegion7..Y9.1</vt:lpstr>
      <vt:lpstr>'2025 Calendar'!ColumnTitleRegion8..X18.1</vt:lpstr>
      <vt:lpstr>'2026 Calendar'!ColumnTitleRegion8..X18.1</vt:lpstr>
      <vt:lpstr>'2027 Calendar'!ColumnTitleRegion8..X18.1</vt:lpstr>
      <vt:lpstr>'2028 Calendar'!ColumnTitleRegion8..X18.1</vt:lpstr>
      <vt:lpstr>'2029 Calendar'!ColumnTitleRegion8..X18.1</vt:lpstr>
      <vt:lpstr>'2030 Calendar'!ColumnTitleRegion8..X18.1</vt:lpstr>
      <vt:lpstr>'2025 Calendar'!ColumnTitleRegion8..Y18.1</vt:lpstr>
      <vt:lpstr>'2026 Calendar'!ColumnTitleRegion8..Y18.1</vt:lpstr>
      <vt:lpstr>'2027 Calendar'!ColumnTitleRegion8..Y18.1</vt:lpstr>
      <vt:lpstr>'2028 Calendar'!ColumnTitleRegion8..Y18.1</vt:lpstr>
      <vt:lpstr>'2029 Calendar'!ColumnTitleRegion8..Y18.1</vt:lpstr>
      <vt:lpstr>'2030 Calendar'!ColumnTitleRegion8..Y18.1</vt:lpstr>
      <vt:lpstr>'2025 Calendar'!ColumnTitleRegion9..X27.1</vt:lpstr>
      <vt:lpstr>'2026 Calendar'!ColumnTitleRegion9..X27.1</vt:lpstr>
      <vt:lpstr>'2027 Calendar'!ColumnTitleRegion9..X27.1</vt:lpstr>
      <vt:lpstr>'2028 Calendar'!ColumnTitleRegion9..X27.1</vt:lpstr>
      <vt:lpstr>'2029 Calendar'!ColumnTitleRegion9..X27.1</vt:lpstr>
      <vt:lpstr>'2030 Calendar'!ColumnTitleRegion9..X27.1</vt:lpstr>
      <vt:lpstr>'2025 Calendar'!ColumnTitleRegion9..Y27.1</vt:lpstr>
      <vt:lpstr>'2026 Calendar'!ColumnTitleRegion9..Y27.1</vt:lpstr>
      <vt:lpstr>'2027 Calendar'!ColumnTitleRegion9..Y27.1</vt:lpstr>
      <vt:lpstr>'2028 Calendar'!ColumnTitleRegion9..Y27.1</vt:lpstr>
      <vt:lpstr>'2029 Calendar'!ColumnTitleRegion9..Y27.1</vt:lpstr>
      <vt:lpstr>'2030 Calendar'!ColumnTitleRegion9..Y27.1</vt:lpstr>
      <vt:lpstr>'2025 Calendar'!Print_Area</vt:lpstr>
      <vt:lpstr>'2026 Calendar'!Print_Area</vt:lpstr>
      <vt:lpstr>'2027 Calendar'!Print_Area</vt:lpstr>
      <vt:lpstr>'2028 Calendar'!Print_Area</vt:lpstr>
      <vt:lpstr>'2029 Calendar'!Print_Area</vt:lpstr>
      <vt:lpstr>'2030 Calendar'!Print_Area</vt:lpstr>
      <vt:lpstr>'2025 Calendar'!Year</vt:lpstr>
      <vt:lpstr>'2026 Calendar'!Year</vt:lpstr>
      <vt:lpstr>'2027 Calendar'!Year</vt:lpstr>
      <vt:lpstr>'2028 Calendar'!Year</vt:lpstr>
      <vt:lpstr>'2029 Calendar'!Year</vt:lpstr>
      <vt:lpstr>'2030 Calendar'!Year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Tracy Decker</dc:creator>
  <cp:lastModifiedBy>Tracy Decker</cp:lastModifiedBy>
  <cp:lastPrinted>2026-09-30T18:27:54Z</cp:lastPrinted>
  <dcterms:created xsi:type="dcterms:W3CDTF">2017-08-12T10:05:54Z</dcterms:created>
  <dcterms:modified xsi:type="dcterms:W3CDTF">2026-09-30T19:50:54Z</dcterms:modified>
</cp:coreProperties>
</file>